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5" windowWidth="12870" windowHeight="7380" firstSheet="1" activeTab="5"/>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<sst xmlns="http://schemas.openxmlformats.org/spreadsheetml/2006/main" count="4925" uniqueCount="2983">
  <si>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</si>
  <si>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</si>
  <si>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</si>
  <si>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</si>
  <si>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</si>
  <si>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</si>
  <si>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</si>
  <si>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</si>
  <si>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</si>
  <si>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</si>
  <si>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</si>
  <si>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</si>
  <si>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</si>
  <si>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</si>
  <si>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</si>
  <si>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</si>
  <si>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</si>
  <si>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</si>
  <si>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</si>
  <si>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</si>
  <si>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</si>
  <si>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</si>
  <si>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</si>
  <si>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</si>
  <si>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</si>
  <si>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</si>
  <si>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</si>
  <si>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</si>
  <si>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</si>
  <si>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</si>
  <si>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</si>
  <si>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</si>
  <si>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</si>
  <si>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</si>
  <si>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</si>
  <si>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</si>
  <si>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</si>
  <si>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</si>
  <si>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</si>
  <si>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</si>
  <si>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</si>
  <si>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</si>
  <si>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</si>
  <si>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</si>
  <si>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</si>
  <si>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</si>
  <si>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</si>
  <si>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</si>
  <si>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</si>
  <si>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</si>
  <si>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</si>
  <si>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</si>
  <si>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</si>
  <si>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</si>
  <si>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</si>
  <si>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</si>
  <si>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</si>
  <si>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</si>
  <si>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</si>
  <si>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</si>
  <si>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</si>
  <si>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</si>
  <si>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</si>
  <si>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</si>
  <si>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</si>
  <si>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</si>
  <si>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</si>
  <si>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</si>
  <si>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</si>
  <si>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</si>
  <si>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</si>
  <si>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</si>
  <si>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</si>
  <si>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</si>
  <si>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</si>
  <si>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</si>
  <si>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</si>
  <si>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</si>
  <si>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</si>
  <si>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</si>
  <si>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</si>
  <si>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</si>
  <si>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</si>
  <si>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</si>
  <si>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</si>
  <si>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</si>
  <si>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</si>
  <si>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</si>
  <si>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</si>
  <si>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</si>
  <si>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</si>
  <si>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</si>
  <si>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</si>
  <si>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</si>
  <si>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</si>
  <si>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</si>
  <si>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</si>
  <si>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</si>
  <si>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</si>
  <si>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</si>
  <si>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</si>
  <si>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</si>
  <si>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</si>
  <si>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</si>
  <si>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</si>
  <si>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</si>
  <si>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</si>
  <si>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</si>
  <si>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</si>
  <si>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</si>
  <si>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</si>
  <si>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</si>
  <si>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</si>
  <si>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</si>
  <si>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</si>
  <si>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</si>
  <si>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</si>
  <si>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</si>
  <si>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</si>
  <si>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</si>
  <si>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</si>
  <si>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</si>
  <si>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</si>
  <si>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</si>
  <si>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</si>
  <si>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</si>
  <si>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</si>
  <si>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</si>
  <si>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</si>
  <si>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</si>
  <si>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</si>
  <si>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</si>
  <si>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</si>
  <si>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</si>
  <si>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</si>
  <si>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</si>
  <si>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</si>
  <si>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</si>
  <si>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</si>
  <si>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</si>
  <si>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</si>
  <si>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</si>
  <si>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</si>
  <si>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</si>
  <si>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</si>
  <si>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</si>
  <si>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</si>
  <si>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</si>
  <si>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</si>
  <si>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</si>
  <si>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</si>
  <si>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</si>
  <si>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</si>
  <si>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</si>
  <si>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</si>
  <si>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</si>
  <si>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</si>
  <si>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</si>
  <si>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</si>
  <si>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</si>
  <si>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</si>
  <si>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</si>
  <si>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</si>
  <si>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</si>
  <si>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</si>
  <si>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</si>
  <si>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</si>
  <si>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</si>
  <si>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</si>
  <si>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</si>
  <si>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</si>
  <si>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</si>
  <si>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</si>
  <si>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</si>
  <si>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</si>
  <si>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</si>
  <si>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</si>
  <si>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</si>
  <si>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</si>
  <si>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</si>
  <si>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</si>
  <si>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</si>
  <si>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</si>
  <si>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</si>
  <si>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</si>
  <si>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</si>
  <si>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</si>
  <si>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</si>
  <si>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</si>
  <si>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</si>
  <si>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</si>
  <si>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</si>
  <si>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</si>
  <si>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</si>
  <si>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</si>
  <si>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</si>
  <si>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</si>
  <si>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</si>
  <si>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</si>
  <si>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</si>
  <si>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</si>
  <si>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</si>
  <si>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</si>
  <si>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</si>
  <si>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</si>
  <si>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</si>
  <si>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</si>
  <si>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</si>
  <si>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</si>
  <si>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</si>
  <si>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</si>
  <si>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</si>
  <si>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</si>
  <si>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</si>
  <si>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</si>
  <si>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</si>
  <si>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</si>
  <si>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</si>
  <si>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</si>
  <si>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</si>
  <si>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</si>
  <si>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</si>
  <si>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</si>
  <si>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</si>
  <si>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</si>
  <si>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</si>
  <si>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</si>
  <si>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</si>
  <si>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</si>
  <si>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</si>
  <si>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</si>
  <si>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</si>
  <si>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</si>
  <si>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</si>
  <si>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</si>
  <si>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</si>
  <si>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</si>
  <si>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</si>
  <si>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</si>
  <si>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</si>
  <si>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</si>
  <si>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</si>
  <si>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</si>
  <si>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</si>
  <si>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</si>
  <si>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</si>
  <si>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</si>
  <si>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</si>
  <si>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</si>
  <si>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</si>
  <si>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</si>
  <si>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</si>
  <si>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</si>
  <si>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</si>
  <si>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</si>
  <si>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</si>
  <si>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</si>
  <si>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</si>
  <si>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</si>
  <si>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</si>
  <si>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</si>
  <si>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</si>
  <si>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</si>
  <si>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</si>
  <si>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</si>
  <si>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</si>
  <si>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</si>
  <si>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</si>
  <si>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</si>
  <si>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</si>
  <si>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</si>
  <si>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</si>
  <si>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</si>
  <si>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</si>
  <si>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</si>
  <si>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</si>
  <si>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</si>
  <si>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</si>
  <si>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</si>
  <si>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</si>
  <si>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</si>
  <si>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</si>
  <si>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</si>
  <si>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</si>
  <si>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</si>
  <si>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</si>
  <si>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</si>
  <si>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</si>
  <si>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</si>
  <si>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</si>
  <si>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</si>
  <si>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</si>
  <si>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</si>
  <si>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</si>
  <si>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</si>
  <si>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</si>
  <si>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</si>
  <si>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</si>
  <si>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</si>
  <si>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</si>
  <si>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</si>
  <si>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</si>
  <si>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</si>
  <si>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</si>
  <si>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</si>
  <si>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</si>
  <si>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</si>
  <si>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</si>
  <si>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</si>
  <si>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</si>
  <si>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</si>
  <si>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</si>
  <si>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</si>
  <si>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</si>
  <si>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</si>
  <si>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</si>
  <si>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</si>
  <si>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</si>
  <si>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</si>
  <si>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</si>
  <si>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</si>
  <si>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</si>
  <si>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</si>
  <si>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</si>
  <si>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</si>
  <si>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</si>
  <si>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</si>
  <si>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</si>
  <si>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</si>
  <si>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</si>
  <si>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</si>
  <si>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</si>
  <si>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</si>
  <si>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</si>
  <si>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</si>
  <si>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</si>
  <si>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</si>
  <si>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</si>
  <si>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</si>
  <si>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</si>
  <si>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</si>
  <si>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</si>
  <si>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</si>
  <si>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</si>
  <si>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</si>
  <si>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</si>
  <si>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</si>
  <si>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</si>
  <si>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</si>
  <si>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</si>
  <si>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</si>
  <si>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</si>
  <si>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</si>
  <si>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</si>
  <si>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</si>
  <si>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</si>
  <si>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</si>
  <si>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</si>
  <si>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</si>
  <si>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</si>
  <si>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</si>
  <si>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</si>
  <si>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</si>
  <si>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</si>
  <si>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</si>
  <si>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</si>
  <si>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</si>
  <si>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</si>
  <si>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</si>
  <si>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</si>
  <si>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</si>
  <si>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</si>
  <si>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</si>
  <si>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</si>
  <si>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</si>
  <si>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</si>
  <si>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</si>
  <si>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</si>
  <si>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</si>
  <si>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</si>
  <si>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</si>
  <si>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</si>
  <si>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</si>
  <si>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</si>
  <si>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</si>
  <si>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</si>
  <si>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</si>
  <si>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</si>
  <si>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</si>
  <si>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</si>
  <si>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</si>
  <si>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</si>
  <si>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</si>
  <si>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</si>
  <si>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</si>
  <si>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</si>
  <si>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</si>
  <si>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</si>
  <si>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</si>
  <si>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</si>
  <si>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</si>
  <si>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</si>
  <si>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</si>
  <si>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</si>
  <si>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</si>
  <si>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</si>
  <si>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</si>
  <si>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</si>
  <si>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</si>
  <si>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</si>
  <si>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</si>
  <si>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</si>
  <si>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</si>
  <si>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</si>
  <si>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</si>
  <si>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</si>
  <si>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</si>
  <si>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</si>
  <si>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</si>
  <si>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</si>
  <si>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</si>
  <si>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</si>
  <si>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</si>
  <si>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</si>
  <si>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</si>
  <si>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</si>
  <si>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</si>
  <si>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</si>
  <si>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</si>
  <si>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</si>
  <si>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</si>
  <si>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</si>
  <si>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</si>
  <si>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</si>
  <si>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</si>
  <si>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</si>
  <si>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</si>
  <si>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</si>
  <si>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</si>
  <si>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</si>
  <si>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</si>
  <si>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</si>
  <si>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</si>
  <si>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</si>
  <si>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</si>
  <si>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</si>
  <si>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</si>
  <si>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</si>
  <si>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</si>
  <si>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</si>
  <si>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</si>
  <si>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</si>
  <si>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</si>
  <si>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</si>
  <si>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</si>
  <si>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</si>
  <si>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</si>
  <si>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</si>
  <si>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</si>
  <si>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</si>
  <si>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</si>
  <si>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</si>
  <si>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</si>
  <si>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</si>
  <si>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</si>
  <si>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</si>
  <si>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</si>
  <si>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</si>
  <si>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</si>
  <si>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</si>
  <si>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</si>
  <si>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</si>
  <si>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</si>
  <si>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</si>
  <si>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</si>
  <si>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</si>
  <si>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</si>
  <si>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</si>
  <si>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</si>
  <si>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</si>
  <si>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</si>
  <si>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</si>
  <si>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</si>
  <si>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</si>
  <si>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</si>
  <si>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</si>
  <si>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</si>
  <si>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</si>
  <si>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</si>
  <si>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</si>
  <si>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</si>
  <si>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</si>
  <si>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</si>
  <si>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</si>
  <si>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</si>
  <si>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</si>
  <si>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</si>
  <si>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</si>
  <si>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</si>
  <si>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</si>
  <si>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</si>
  <si>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</si>
  <si>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</si>
  <si>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</si>
  <si>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</si>
  <si>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</si>
  <si>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</si>
  <si>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</si>
  <si>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</si>
  <si>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</si>
  <si>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</si>
  <si>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</si>
  <si>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</si>
  <si>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</si>
  <si>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</si>
  <si>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</si>
  <si>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</si>
  <si>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</si>
  <si>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</si>
  <si>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</si>
  <si>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</si>
  <si>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</si>
  <si>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</si>
  <si>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</si>
  <si>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</si>
  <si>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</si>
  <si>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</si>
  <si>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</si>
  <si>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</si>
  <si>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</si>
  <si>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</si>
  <si>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</si>
  <si>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</si>
  <si>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</si>
  <si>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</si>
  <si>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</si>
  <si>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</si>
  <si>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</si>
  <si>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</si>
  <si>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</si>
  <si>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</si>
  <si>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</si>
  <si>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</si>
  <si>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</si>
  <si>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</si>
  <si>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</si>
  <si>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</si>
  <si>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</si>
  <si>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</si>
  <si>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</si>
  <si>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</si>
  <si>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</si>
  <si>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</si>
  <si>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</si>
  <si>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</si>
  <si>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</si>
  <si>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</si>
  <si>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</si>
  <si>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</si>
  <si>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</si>
  <si>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</si>
  <si>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</si>
  <si>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</si>
  <si>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</si>
  <si>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</si>
  <si>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</si>
  <si>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</si>
  <si>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</si>
  <si>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</si>
  <si>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</si>
  <si>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</si>
  <si>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</si>
  <si>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</si>
  <si>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</si>
  <si>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</si>
  <si>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</si>
  <si>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</si>
  <si>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</si>
  <si>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</si>
  <si>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</si>
  <si>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</si>
  <si>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</si>
  <si>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</si>
  <si>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</si>
  <si>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</si>
  <si>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</si>
  <si>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</si>
  <si>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</si>
  <si>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</si>
  <si>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</si>
  <si>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</si>
  <si>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</si>
  <si>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</si>
  <si>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</si>
  <si>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</si>
  <si>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</si>
  <si>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</si>
  <si>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</si>
  <si>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</si>
  <si>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</si>
  <si>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</si>
  <si>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</si>
  <si>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</si>
  <si>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</si>
  <si>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</si>
  <si>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</si>
  <si>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</si>
  <si>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</si>
  <si>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</si>
  <si>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</si>
  <si>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</si>
  <si>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</si>
  <si>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</si>
  <si>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</si>
  <si>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</si>
  <si>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</si>
  <si>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</si>
  <si>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</si>
  <si>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</si>
  <si>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</si>
  <si>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</si>
  <si>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</si>
  <si>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</si>
  <si>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</si>
  <si>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</si>
  <si>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</si>
  <si>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</si>
  <si>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</si>
  <si>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</si>
  <si>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</si>
  <si>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</si>
  <si>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</si>
  <si>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</si>
  <si>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</si>
  <si>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</si>
  <si>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</si>
  <si>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</si>
  <si>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</si>
  <si>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</si>
  <si>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</si>
  <si>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</si>
  <si>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</si>
  <si>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</si>
  <si>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</si>
  <si>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</si>
  <si>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</si>
  <si>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</si>
  <si>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</si>
  <si>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</si>
  <si>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</si>
  <si>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</si>
  <si>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</si>
  <si>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</si>
  <si>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</si>
  <si>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</si>
  <si>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</si>
  <si>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</si>
  <si>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</si>
  <si>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</si>
  <si>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</si>
  <si>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</si>
  <si>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</si>
  <si>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</si>
  <si>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</si>
  <si>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</si>
  <si>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</si>
  <si>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</si>
  <si>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</si>
  <si>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</si>
  <si>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</si>
  <si>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</si>
  <si>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</si>
  <si>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</si>
  <si>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</si>
  <si>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</si>
  <si>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</si>
  <si>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</si>
  <si>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</si>
  <si>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</si>
  <si>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</si>
  <si>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</si>
  <si>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</si>
  <si>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</si>
  <si>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</si>
  <si>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</si>
  <si>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</si>
  <si>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</si>
  <si>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</si>
  <si>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</si>
  <si>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</si>
  <si>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</si>
  <si>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</si>
  <si>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</si>
  <si>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</si>
  <si>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</si>
  <si>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</si>
  <si>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</si>
  <si>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</si>
  <si>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</si>
  <si>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</si>
  <si>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</si>
  <si>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</si>
  <si>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</si>
  <si>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</si>
  <si>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</si>
  <si>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</si>
  <si>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</si>
  <si>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</si>
  <si>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</si>
  <si>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</si>
  <si>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</si>
  <si>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</si>
  <si>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</si>
  <si>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</si>
  <si>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</si>
  <si>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</si>
  <si>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</si>
  <si>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</si>
  <si>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</si>
  <si>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</si>
  <si>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</si>
  <si>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</si>
  <si>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</si>
  <si>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</si>
  <si>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</si>
  <si>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</si>
  <si>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</si>
  <si>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</si>
  <si>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</si>
  <si>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</si>
  <si>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</si>
  <si>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</si>
  <si>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</si>
  <si>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</si>
  <si>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</si>
  <si>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</si>
  <si>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</si>
  <si>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</si>
  <si>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</si>
  <si>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</si>
  <si>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</si>
  <si>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</si>
  <si>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</si>
  <si>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</si>
  <si>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</si>
  <si>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</si>
  <si>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</si>
  <si>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</si>
  <si>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</si>
  <si>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</si>
  <si>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</si>
  <si>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</si>
  <si>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</si>
  <si>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</si>
  <si>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</si>
  <si>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</si>
  <si>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</si>
  <si>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</si>
  <si>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</si>
  <si>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</si>
  <si>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</si>
  <si>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</si>
  <si>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</si>
  <si>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</si>
  <si>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</si>
  <si>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</si>
  <si>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</si>
  <si>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</si>
  <si>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</si>
  <si>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</si>
  <si>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</si>
  <si>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</si>
  <si>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</si>
  <si>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</si>
  <si>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</si>
  <si>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</si>
  <si>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</si>
  <si>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</si>
  <si>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</si>
  <si>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</si>
  <si>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</si>
  <si>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</si>
  <si>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</si>
  <si>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</si>
  <si>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</si>
  <si>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</si>
  <si>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</si>
  <si>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</si>
  <si>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</si>
  <si>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</si>
  <si>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</si>
  <si>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</si>
  <si>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</si>
  <si>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</si>
  <si>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</si>
  <si>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</si>
  <si>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</si>
  <si>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</si>
  <si>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</si>
  <si>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</si>
  <si>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</si>
  <si>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</si>
  <si>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</si>
  <si>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</si>
  <si>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</si>
  <si>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</si>
  <si>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</si>
  <si>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</si>
  <si>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</si>
  <si>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</si>
  <si>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</si>
  <si>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</si>
  <si>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</si>
  <si>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</si>
  <si>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</si>
  <si>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</si>
  <si>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</si>
  <si>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</si>
  <si>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</si>
  <si>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</si>
  <si>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</si>
  <si>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</si>
  <si>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</si>
  <si>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</si>
  <si>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</si>
  <si>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</si>
  <si>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</si>
  <si>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</si>
  <si>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</si>
  <si>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</si>
  <si>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</si>
  <si>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</si>
  <si>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</si>
  <si>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</si>
  <si>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</si>
  <si>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</si>
  <si>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</si>
  <si>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</si>
  <si>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</si>
  <si>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</si>
  <si>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</si>
  <si>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</si>
  <si>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</si>
  <si>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</si>
  <si>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</si>
  <si>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</si>
  <si>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</si>
  <si>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</si>
  <si>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</si>
  <si>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</si>
  <si>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</si>
  <si>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</si>
  <si>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</si>
  <si>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</si>
  <si>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</si>
  <si>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</si>
  <si>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</si>
  <si>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</si>
  <si>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</si>
  <si>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</si>
  <si>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</si>
  <si>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</si>
  <si>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</si>
  <si>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</si>
  <si>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</si>
  <si>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</si>
  <si>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</si>
  <si>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</si>
  <si>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</si>
  <si>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</si>
  <si>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</si>
  <si>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</si>
  <si>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</si>
  <si>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</si>
  <si>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</si>
  <si>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</si>
  <si>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</si>
  <si>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</si>
  <si>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</si>
  <si>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</si>
  <si>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</si>
  <si>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</si>
  <si>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</si>
  <si>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</si>
  <si>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</si>
  <si>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</si>
  <si>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</si>
  <si>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</si>
  <si>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</si>
  <si>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</si>
  <si>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</si>
  <si>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</si>
  <si>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</si>
  <si>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</si>
  <si>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</si>
  <si>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</si>
  <si>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</si>
  <si>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</si>
  <si>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</si>
  <si>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</si>
  <si>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</si>
  <si>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</si>
  <si>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</si>
  <si>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</si>
  <si>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</si>
  <si>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</si>
  <si>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</si>
  <si>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</si>
  <si>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</si>
  <si>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</si>
  <si>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</si>
  <si>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</si>
  <si>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</si>
  <si>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</si>
  <si>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</si>
  <si>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</si>
  <si>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</si>
  <si>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</si>
  <si>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</si>
  <si>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</si>
  <si>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</si>
  <si>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</si>
  <si>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</si>
  <si>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</si>
  <si>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</si>
  <si>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</si>
  <si>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</si>
  <si>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</si>
  <si>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</si>
  <si>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</si>
  <si>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</si>
  <si>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</si>
  <si>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</si>
  <si>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</si>
  <si>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</si>
  <si>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</si>
  <si>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</si>
  <si>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</si>
  <si>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</si>
  <si>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</si>
  <si>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</si>
  <si>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</si>
  <si>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</si>
  <si>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</si>
  <si>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</si>
  <si>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</si>
  <si>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</si>
  <si>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</si>
  <si>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</si>
  <si>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</si>
  <si>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</si>
  <si>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</si>
  <si>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</si>
  <si>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</si>
  <si>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</si>
  <si>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</si>
  <si>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</si>
  <si>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</si>
  <si>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</si>
  <si>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</si>
  <si>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</si>
  <si>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</si>
  <si>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</si>
  <si>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</si>
  <si>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</si>
  <si>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</si>
  <si>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</si>
  <si>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</si>
  <si>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</si>
  <si>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</si>
  <si>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</si>
  <si>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</si>
  <si>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</si>
  <si>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</si>
  <si>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</si>
  <si>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</si>
  <si>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</si>
  <si>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</si>
  <si>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</si>
  <si>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</si>
  <si>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</si>
  <si>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</si>
  <si>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</si>
  <si>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</si>
  <si>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</si>
  <si>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</si>
  <si>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</si>
  <si>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</si>
  <si>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</si>
  <si>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</si>
  <si>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</si>
  <si>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</si>
  <si>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</si>
  <si>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</si>
  <si>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</si>
  <si>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</si>
  <si>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</si>
  <si>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</si>
  <si>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</si>
  <si>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</si>
  <si>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</si>
  <si>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</si>
  <si>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</si>
  <si>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</si>
  <si>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</si>
  <si>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</si>
  <si>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</si>
  <si>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</si>
  <si>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</si>
  <si>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</si>
  <si>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</si>
  <si>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</si>
  <si>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</si>
  <si>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</si>
  <si>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</si>
  <si>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</si>
  <si>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</si>
  <si>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</si>
  <si>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</si>
  <si>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</si>
  <si>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</si>
  <si>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</si>
  <si>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</si>
  <si>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</si>
  <si>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</si>
  <si>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</si>
  <si>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</si>
  <si>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</si>
  <si>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</si>
  <si>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</si>
  <si>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</si>
  <si>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</si>
  <si>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</si>
  <si>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</si>
  <si>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</si>
  <si>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</si>
  <si>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</si>
  <si>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</si>
  <si>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</si>
  <si>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</si>
  <si>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</si>
  <si>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</si>
  <si>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</si>
  <si>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</si>
  <si>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</si>
  <si>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</si>
  <si>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</si>
  <si>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</si>
  <si>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</si>
  <si>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</si>
  <si>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</si>
  <si>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</si>
  <si>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</si>
  <si>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</si>
  <si>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</si>
  <si>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</si>
  <si>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</si>
  <si>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</si>
  <si>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</si>
  <si>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</si>
  <si>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</si>
  <si>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</si>
  <si>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</si>
  <si>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</si>
  <si>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</si>
  <si>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</si>
  <si>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</si>
  <si>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</si>
  <si>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</si>
  <si>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</si>
  <si>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</si>
  <si>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</si>
  <si>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</si>
  <si>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</si>
  <si>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</si>
  <si>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</si>
  <si>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</si>
  <si>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</si>
  <si>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</si>
  <si>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</si>
  <si>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</si>
  <si>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</si>
  <si>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</si>
  <si>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</si>
  <si>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</si>
  <si>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</si>
  <si>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</si>
  <si>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</si>
  <si>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</si>
  <si>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</si>
  <si>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</si>
  <si>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</si>
  <si>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</si>
  <si>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</si>
  <si>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</si>
  <si>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</si>
  <si>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</si>
  <si>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</si>
  <si>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</si>
  <si>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</si>
  <si>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</si>
  <si>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</si>
  <si>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</si>
  <si>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</si>
  <si>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</si>
  <si>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</si>
  <si>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</si>
  <si>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</si>
  <si>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</si>
  <si>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</si>
  <si>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</si>
  <si>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</si>
  <si>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</si>
  <si>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</si>
  <si>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</si>
  <si>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</si>
  <si>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</si>
  <si>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</si>
  <si>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</si>
  <si>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</si>
  <si>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</si>
  <si>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</si>
  <si>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</si>
  <si>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</si>
  <si>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</si>
  <si>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</si>
  <si>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</si>
  <si>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</si>
  <si>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</si>
  <si>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</si>
  <si>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</si>
  <si>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</si>
  <si>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</si>
  <si>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</si>
  <si>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</si>
  <si>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</si>
  <si>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</si>
  <si>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</si>
  <si>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</si>
  <si>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</si>
  <si>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</si>
  <si>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</si>
  <si>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</si>
  <si>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</si>
  <si>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</si>
  <si>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</si>
  <si>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</si>
  <si>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</si>
  <si>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</si>
  <si>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</si>
  <si>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</si>
  <si>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</si>
  <si>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</si>
  <si>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</si>
  <si>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</si>
  <si>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</si>
  <si>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</si>
  <si>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</si>
  <si>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</si>
  <si>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</si>
  <si>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</si>
  <si>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</si>
  <si>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</si>
  <si>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</si>
  <si>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</si>
  <si>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</si>
  <si>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</si>
  <si>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</si>
  <si>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</si>
  <si>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</si>
  <si>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</si>
  <si>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</si>
  <si>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</si>
  <si>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</si>
  <si>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</si>
  <si>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</si>
  <si>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</si>
  <si>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</si>
  <si>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</si>
  <si>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</si>
  <si>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</si>
  <si>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</si>
  <si>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</si>
  <si>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</si>
  <si>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</si>
  <si>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</si>
  <si>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</si>
  <si>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</si>
  <si>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</si>
  <si>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</si>
  <si>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</si>
  <si>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</si>
  <si>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</si>
  <si>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</si>
  <si>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</si>
  <si>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</si>
  <si>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</si>
  <si>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</si>
  <si>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</si>
  <si>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</si>
  <si>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</si>
  <si>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</si>
  <si>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</si>
  <si>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</si>
  <si>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</si>
  <si>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</si>
  <si>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</si>
  <si>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</si>
  <si>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</si>
  <si>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</si>
  <si>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</si>
  <si>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</si>
  <si>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</si>
  <si>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</si>
  <si>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</si>
  <si>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</si>
  <si>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</si>
  <si>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</si>
  <si>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</si>
  <si>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</si>
  <si>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</si>
  <si>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</si>
  <si>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</si>
  <si>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</si>
  <si>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</si>
  <si>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</si>
  <si>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</si>
  <si>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</si>
  <si>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</si>
  <si>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</si>
  <si>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</si>
  <si>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</si>
  <si>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</si>
  <si>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</si>
  <si>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</si>
  <si>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</si>
  <si>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</si>
  <si>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</si>
  <si>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</si>
  <si>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</si>
  <si>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</si>
  <si>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</si>
  <si>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</si>
  <si>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</si>
  <si>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</si>
  <si>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</si>
  <si>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</si>
  <si>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</si>
  <si>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</si>
  <si>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</si>
  <si>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</si>
  <si>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</si>
  <si>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</si>
  <si>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</si>
  <si>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</si>
  <si>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</si>
  <si>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</si>
  <si>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</si>
  <si>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</si>
  <si>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</si>
  <si>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</si>
  <si>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</si>
  <si>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</si>
  <si>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</si>
  <si>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</si>
  <si>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</si>
  <si>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</si>
  <si>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</si>
  <si>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</si>
  <si>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</si>
  <si>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</si>
  <si>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</si>
  <si>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</si>
  <si>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</si>
  <si>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</si>
  <si>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</si>
  <si>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</si>
  <si>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</si>
  <si>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</si>
  <si>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</si>
  <si>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</si>
  <si>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</si>
  <si>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</si>
  <si>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</si>
  <si>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</si>
  <si>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</si>
  <si>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</si>
  <si>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</si>
  <si>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</si>
  <si>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</si>
  <si>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</si>
  <si>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</si>
  <si>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</si>
  <si>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</si>
  <si>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</si>
  <si>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</si>
  <si>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</si>
  <si>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</si>
  <si>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</si>
  <si>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</si>
  <si>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</si>
  <si>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</si>
  <si>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</si>
  <si>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</si>
  <si>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</si>
  <si>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</si>
  <si>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</si>
  <si>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</si>
  <si>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</si>
  <si>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</si>
  <si>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</si>
  <si>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</si>
  <si>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</si>
  <si>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</si>
  <si>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</si>
  <si>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</si>
  <si>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</si>
  <si>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</si>
  <si>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</si>
  <si>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</si>
  <si>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</si>
  <si>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</si>
  <si>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</si>
  <si>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</si>
  <si>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</si>
  <si>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</si>
  <si>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</si>
  <si>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</si>
  <si>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</si>
  <si>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</si>
  <si>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</si>
  <si>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</si>
  <si>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</si>
  <si>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</si>
  <si>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</si>
  <si>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</si>
  <si>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</si>
  <si>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</si>
  <si>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</si>
  <si>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</si>
  <si>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</si>
  <si>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</si>
  <si>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</si>
  <si>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</si>
  <si>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</si>
  <si>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</si>
  <si>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</si>
  <si>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</si>
  <si>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</si>
  <si>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</si>
  <si>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</si>
  <si>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</si>
  <si>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</si>
  <si>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</si>
  <si>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</si>
  <si>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</si>
  <si>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</si>
  <si>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</si>
  <si>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</si>
  <si>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</si>
  <si>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</si>
  <si>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</si>
  <si>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</si>
  <si>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</si>
  <si>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</si>
  <si>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</si>
  <si>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</si>
  <si>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</si>
  <si>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</si>
  <si>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</si>
  <si>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</si>
  <si>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</si>
  <si>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</si>
  <si>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</si>
  <si>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</si>
  <si>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</si>
  <si>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</si>
  <si>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</si>
  <si>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</si>
  <si>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</si>
  <si>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</si>
  <si>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</si>
  <si>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</si>
  <si>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</si>
  <si>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</si>
  <si>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</si>
  <si>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</si>
  <si>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</si>
  <si>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</si>
  <si>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</si>
  <si>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</si>
  <si>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</si>
  <si>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</si>
  <si>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</si>
  <si>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</si>
  <si>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</si>
  <si>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</si>
  <si>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</si>
  <si>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</si>
  <si>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</si>
  <si>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</si>
  <si>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</si>
  <si>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</si>
  <si>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</si>
  <si>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</si>
  <si>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</si>
  <si>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</si>
  <si>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</si>
  <si>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</si>
  <si>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</si>
  <si>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</si>
  <si>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</si>
  <si>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</si>
  <si>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</si>
  <si>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</si>
  <si>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</si>
  <si>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</si>
  <si>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</si>
  <si>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</si>
  <si>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</si>
  <si>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</si>
  <si>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</si>
  <si>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</si>
  <si>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</si>
  <si>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</si>
  <si>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</si>
  <si>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</si>
  <si>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</si>
  <si>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</si>
  <si>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</si>
  <si>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</si>
  <si>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</si>
  <si>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</si>
  <si>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</si>
  <si>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</si>
  <si>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</si>
  <si>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</si>
  <si>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</si>
  <si>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</si>
  <si>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</si>
  <si>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</si>
  <si>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</si>
  <si>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</si>
  <si>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</si>
  <si>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</si>
  <si>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</si>
  <si>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</si>
  <si>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</si>
  <si>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</si>
  <si>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</si>
  <si>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</si>
  <si>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</si>
  <si>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</si>
  <si>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</si>
  <si>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</si>
  <si>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</si>
  <si>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</si>
  <si>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</si>
  <si>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</si>
  <si>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</si>
  <si>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</si>
  <si>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</si>
  <si>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</si>
  <si>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</si>
  <si>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</si>
  <si>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</si>
  <si>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</si>
  <si>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</si>
  <si>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</si>
  <si>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</si>
  <si>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</si>
  <si>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</si>
  <si>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</si>
  <si>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</si>
  <si>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</si>
  <si>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</si>
  <si>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</si>
  <si>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</si>
  <si>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</si>
  <si>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</si>
  <si>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</si>
  <si>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</si>
  <si>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</si>
  <si>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</si>
  <si>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</si>
  <si>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</si>
  <si>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</si>
  <si>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</si>
  <si>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</si>
  <si>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</si>
  <si>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</si>
  <si>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</si>
  <si>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</si>
  <si>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</si>
  <si>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</si>
  <si>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</si>
  <si>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</si>
  <si>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</si>
  <si>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</si>
  <si>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</si>
  <si>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</si>
  <si>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</si>
  <si>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</si>
  <si>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</si>
  <si>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</si>
  <si>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</si>
  <si>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</si>
  <si>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</si>
  <si>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</si>
  <si>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</si>
  <si>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</si>
  <si>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</si>
  <si>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</si>
  <si>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</si>
  <si>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</si>
  <si>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</si>
  <si>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</si>
  <si>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</si>
  <si>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</si>
  <si>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</si>
  <si>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</si>
  <si>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</si>
  <si>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</si>
  <si>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</si>
  <si>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</si>
  <si>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</si>
  <si>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</si>
  <si>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</si>
  <si>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</si>
  <si>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</si>
  <si>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</si>
  <si>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</si>
  <si>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</si>
  <si>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</si>
  <si>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</si>
  <si>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</si>
  <si>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</si>
  <si>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</si>
  <si>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</si>
  <si>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</si>
  <si>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</si>
  <si>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</si>
  <si>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</si>
  <si>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</si>
  <si>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</si>
  <si>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</si>
  <si>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</si>
  <si>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</si>
  <si>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</si>
  <si>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</si>
  <si>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</si>
  <si>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</si>
  <si>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</si>
  <si>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</si>
  <si>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</si>
  <si>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</si>
  <si>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</si>
  <si>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</si>
  <si>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</si>
  <si>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</si>
  <si>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</si>
  <si>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</si>
  <si>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</si>
  <si>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</si>
  <si>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</si>
  <si>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</si>
  <si>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</si>
  <si>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</si>
  <si>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</si>
  <si>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</si>
  <si>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</si>
  <si>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</si>
  <si>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</si>
  <si>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</si>
  <si>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</si>
  <si>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</si>
  <si>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</si>
  <si>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</si>
  <si>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</si>
  <si>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</si>
  <si>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</si>
  <si>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</si>
  <si>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</si>
  <si>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</si>
  <si>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</si>
  <si>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</si>
  <si>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</si>
  <si>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</si>
  <si>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</si>
  <si>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</si>
  <si>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</si>
  <si>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</si>
  <si>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</si>
  <si>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</si>
  <si>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</si>
  <si>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</si>
  <si>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</si>
  <si>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</si>
  <si>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</si>
  <si>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</si>
  <si>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</si>
  <si>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</si>
  <si>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</si>
  <si>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</si>
  <si>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</si>
  <si>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</si>
  <si>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</si>
  <si>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</si>
  <si>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</si>
  <si>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</si>
  <si>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</si>
  <si>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</si>
  <si>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</si>
  <si>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</si>
  <si>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</si>
  <si>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</si>
  <si>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</si>
  <si>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</si>
  <si>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</si>
  <si>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</si>
  <si>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</si>
  <si>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</si>
  <si>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</si>
  <si>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</si>
  <si>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</si>
  <si>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</si>
  <si>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</si>
  <si>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</si>
  <si>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</si>
  <si>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</si>
  <si>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</si>
  <si>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</si>
  <si>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</si>
  <si>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</si>
  <si>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</si>
  <si>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</si>
  <si>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</si>
  <si>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</si>
  <si>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</si>
  <si>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</si>
  <si>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</si>
  <si>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</si>
  <si>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</si>
  <si>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</si>
  <si>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</si>
  <si>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</si>
  <si>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</si>
  <si>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</si>
  <si>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</si>
  <si>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</si>
  <si>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</si>
  <si>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</si>
  <si>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</si>
  <si>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</si>
  <si>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</si>
  <si>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</si>
  <si>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</si>
  <si>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</si>
  <si>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</si>
  <si>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</si>
  <si>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</si>
  <si>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</si>
  <si>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</si>
  <si>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</si>
  <si>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</si>
  <si>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</si>
  <si>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</si>
  <si>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</si>
  <si>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</si>
  <si>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</si>
  <si>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</si>
  <si>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</si>
  <si>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</si>
  <si>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</si>
  <si>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</si>
  <si>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</si>
  <si>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</si>
  <si>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</si>
  <si>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</si>
  <si>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</si>
  <si>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</si>
  <si>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</si>
  <si>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</si>
  <si>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</si>
  <si>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</si>
  <si>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</si>
  <si>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</si>
  <si>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</si>
  <si>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</si>
  <si>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</si>
  <si>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</si>
  <si>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</si>
  <si>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</si>
  <si>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</si>
  <si>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</si>
  <si>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</si>
  <si>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</si>
  <si>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</si>
  <si>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</si>
  <si>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</si>
  <si>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</si>
  <si>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</si>
  <si>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</si>
  <si>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</si>
  <si>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</si>
  <si>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</si>
  <si>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</si>
  <si>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</si>
  <si>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</si>
  <si>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</si>
  <si>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</si>
  <si>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</si>
  <si>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</si>
  <si>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</si>
  <si>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</si>
  <si>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</si>
  <si>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</si>
  <si>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</si>
  <si>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</si>
  <si>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</si>
  <si>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</si>
  <si>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</si>
  <si>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</si>
  <si>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</si>
  <si>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</si>
  <si>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</si>
  <si>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</si>
  <si>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</si>
  <si>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</si>
  <si>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</si>
  <si>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</si>
  <si>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</si>
  <si>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</si>
  <si>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</si>
  <si>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</si>
  <si>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</si>
  <si>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</si>
  <si>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</si>
  <si>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</si>
  <si>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</si>
  <si>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</si>
  <si>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</si>
  <si>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</si>
  <si>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</si>
  <si>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</si>
  <si>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</si>
  <si>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</si>
  <si>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</si>
  <si>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</si>
  <si>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</si>
  <si>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</si>
  <si>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</si>
  <si>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</si>
  <si>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</si>
  <si>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</si>
  <si>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</si>
  <si>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</si>
  <si>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</si>
  <si>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</si>
  <si>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</si>
  <si>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</si>
  <si>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</si>
  <si>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</si>
  <si>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</si>
  <si>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</si>
  <si>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</si>
  <si>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</si>
  <si>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</si>
  <si>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</si>
  <si>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</si>
  <si>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</si>
  <si>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</si>
  <si>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</si>
  <si>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</si>
  <si>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</si>
  <si>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</si>
  <si>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</si>
  <si>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</si>
  <si>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</si>
  <si>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</si>
  <si>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</si>
  <si>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</si>
  <si>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</si>
  <si>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</si>
  <si>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</si>
  <si>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</si>
  <si>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</si>
  <si>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</si>
  <si>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</si>
  <si>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</si>
  <si>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</si>
  <si>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</si>
  <si>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</si>
  <si>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</si>
  <si>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</si>
  <si>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</si>
  <si>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</si>
  <si>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</si>
  <si>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</si>
  <si>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</si>
  <si>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</si>
  <si>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</si>
  <si>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</si>
  <si>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</si>
  <si>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</si>
  <si>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</si>
  <si>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</si>
  <si>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</si>
  <si>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</si>
  <si>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</si>
  <si>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</si>
  <si>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</si>
  <si>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</si>
  <si>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</si>
  <si>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</si>
  <si>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</si>
  <si>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</si>
  <si>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</si>
  <si>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</si>
  <si>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</si>
  <si>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</si>
  <si>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</si>
  <si>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</si>
  <si>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</si>
  <si>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</si>
  <si>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</si>
  <si>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</si>
  <si>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</si>
  <si>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</si>
  <si>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</si>
  <si>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</si>
  <si>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</si>
  <si>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</si>
  <si>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</si>
  <si>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</si>
  <si>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</si>
  <si>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</si>
  <si>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</si>
  <si>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</si>
  <si>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</si>
  <si>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</si>
  <si>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</si>
  <si>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</si>
  <si>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</si>
  <si>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</si>
  <si>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</si>
  <si>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</si>
  <si>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</si>
  <si>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</si>
  <si>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</si>
  <si>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</si>
  <si>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</si>
  <si>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</si>
  <si>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</si>
  <si>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</si>
  <si>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</si>
  <si>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</si>
  <si>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</si>
  <si>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</si>
  <si>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</si>
  <si>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</si>
  <si>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</si>
  <si>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</si>
  <si>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</si>
  <si>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</si>
  <si>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</si>
  <si>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</si>
  <si>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</si>
  <si>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</si>
  <si>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</si>
  <si>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</si>
  <si>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</si>
  <si>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</si>
  <si>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</si>
  <si>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</si>
  <si>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</si>
  <si>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</si>
  <si>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</si>
  <si>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</si>
  <si>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</si>
  <si>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</si>
  <si>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</si>
  <si>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</si>
  <si>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</si>
  <si>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</si>
  <si>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</si>
  <si>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</si>
  <si>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</si>
  <si>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</si>
  <si>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</si>
  <si>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</si>
  <si>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</si>
  <si>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</si>
  <si>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</si>
  <si>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</si>
  <si>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</si>
  <si>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</si>
  <si>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</si>
  <si>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</si>
  <si>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</si>
  <si>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</si>
  <si>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</si>
  <si>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</si>
  <si>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</si>
  <si>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</si>
  <si>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</si>
  <si>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</si>
  <si>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</si>
  <si>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</si>
  <si>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</si>
  <si>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</si>
  <si>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</si>
  <si>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</si>
  <si>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</si>
  <si>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</si>
  <si>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</si>
  <si>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</si>
  <si>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</si>
  <si>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</si>
  <si>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</si>
  <si>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</si>
  <si>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</si>
  <si>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</si>
  <si>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</si>
  <si>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</si>
  <si>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</si>
  <si>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</si>
  <si>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</si>
  <si>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</si>
  <si>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</si>
  <si>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</si>
  <si>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</si>
  <si>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</si>
  <si>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</si>
  <si>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</si>
  <si>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</si>
  <si>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</si>
  <si>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</si>
  <si>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</si>
  <si>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</si>
  <si>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</si>
  <si>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</si>
  <si>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</si>
  <si>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</si>
  <si>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</si>
  <si>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</si>
  <si>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</si>
  <si>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</si>
  <si>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</si>
  <si>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</si>
  <si>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</si>
  <si>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</si>
  <si>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</si>
  <si>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</si>
  <si>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</si>
  <si>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</si>
  <si>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</si>
  <si>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</si>
  <si>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</si>
  <si>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</si>
  <si>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</si>
  <si>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</si>
  <si>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</si>
  <si>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</si>
  <si>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</si>
  <si>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</si>
  <si>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</si>
  <si>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</si>
  <si>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</si>
  <si>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</si>
  <si>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</si>
  <si>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</si>
  <si>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</si>
  <si>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</si>
  <si>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</si>
  <si>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</si>
  <si>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</si>
  <si>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</si>
  <si>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</si>
  <si>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</si>
  <si>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</si>
  <si>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</si>
  <si>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</si>
  <si>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</si>
  <si>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</si>
  <si>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</si>
  <si>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</si>
  <si>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</si>
  <si>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</si>
  <si>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</si>
  <si>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</si>
  <si>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</si>
  <si>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</si>
  <si>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</si>
  <si>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</si>
  <si>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</si>
  <si>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</si>
  <si>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</si>
  <si>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</si>
  <si>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</si>
  <si>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</si>
  <si>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</si>
  <si>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</si>
  <si>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</si>
  <si>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</si>
  <si>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</si>
  <si>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</si>
  <si>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</si>
  <si>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</si>
  <si>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</si>
  <si>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</si>
  <si>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</si>
  <si>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</si>
  <si>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</si>
  <si>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</si>
  <si>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</si>
  <si>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</si>
  <si>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</si>
  <si>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</si>
  <si>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</si>
  <si>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</si>
  <si>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</si>
  <si>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</si>
  <si>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</si>
  <si>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</si>
  <si>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</si>
  <si>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</si>
  <si>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</si>
  <si>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</si>
  <si>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</si>
  <si>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</si>
  <si>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</si>
  <si>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</si>
  <si>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</si>
  <si>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</si>
  <si>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</si>
  <si>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</si>
  <si>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</si>
  <si>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</si>
  <si>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</si>
  <si>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</si>
  <si>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</si>
  <si>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</si>
  <si>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</si>
  <si>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</si>
  <si>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</si>
  <si>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</si>
  <si>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</si>
  <si>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</si>
  <si>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</si>
  <si>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</si>
  <si>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</si>
  <si>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</si>
  <si>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</si>
  <si>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</si>
  <si>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</si>
  <si>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</si>
  <si>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</si>
  <si>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</si>
  <si>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</si>
  <si>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</si>
  <si>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</si>
  <si>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</si>
  <si>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</si>
  <si>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</si>
  <si>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</si>
  <si>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</si>
  <si>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</si>
  <si>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</si>
  <si>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</si>
  <si>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</si>
  <si>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</si>
  <si>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</si>
  <si>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</si>
  <si>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</si>
  <si>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</si>
  <si>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</si>
  <si>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</si>
  <si>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</si>
  <si>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</si>
  <si>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</si>
  <si>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</si>
  <si>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</si>
  <si>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</si>
  <si>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</si>
  <si>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</si>
  <si>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</si>
  <si>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</si>
  <si>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</si>
  <si>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</si>
  <si>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</si>
  <si>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</si>
  <si>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</si>
  <si>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</si>
  <si>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</si>
  <si>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</si>
  <si>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</si>
  <si>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</si>
  <si>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</si>
  <si>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</si>
  <si>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</si>
  <si>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</si>
  <si>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</si>
  <si>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</si>
  <si>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</si>
  <si>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</si>
  <si>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</si>
  <si>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</si>
  <si>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</si>
  <si>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</si>
  <si>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</si>
  <si>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</si>
  <si>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</si>
  <si>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</si>
  <si>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</si>
  <si>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</si>
  <si>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</si>
  <si>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</si>
  <si>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</si>
  <si>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</si>
  <si>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</si>
  <si>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</si>
  <si>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</si>
  <si>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</si>
  <si>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</si>
  <si>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</si>
  <si>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</si>
  <si>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</si>
  <si>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</si>
  <si>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</si>
  <si>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</si>
  <si>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</si>
  <si>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</si>
  <si>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</si>
  <si>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</si>
  <si>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</si>
  <si>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</si>
  <si>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</si>
  <si>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</si>
  <si>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</si>
  <si>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</si>
  <si>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</si>
  <si>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</si>
  <si>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</si>
  <si>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</si>
  <si>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</si>
  <si>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</si>
  <si>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</si>
  <si>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</si>
  <si>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</si>
  <si>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</si>
  <si>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</si>
  <si>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</si>
  <si>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</si>
  <si>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</si>
  <si>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</si>
  <si>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</si>
  <si>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</si>
  <si>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</si>
  <si>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</si>
  <si>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</si>
  <si>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</si>
  <si>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</si>
  <si>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</si>
  <si>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</si>
  <si>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</si>
  <si>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</si>
  <si>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</si>
  <si>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</si>
  <si>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</si>
  <si>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</si>
  <si>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</si>
  <si>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</si>
  <si>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</si>
  <si>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</si>
  <si>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</si>
  <si>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</si>
  <si>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</si>
  <si>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</si>
  <si>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</si>
  <si>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</si>
  <si>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</si>
  <si>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</si>
  <si>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</si>
  <si>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</si>
  <si>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</si>
  <si>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</si>
  <si>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</si>
  <si>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</si>
  <si>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</si>
  <si>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</si>
  <si>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</si>
  <si>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</si>
  <si>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</si>
  <si>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</si>
  <si>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</si>
  <si>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</si>
  <si>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</si>
  <si>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</si>
  <si>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</si>
  <si>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</si>
  <si>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</si>
  <si>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</si>
  <si>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</si>
  <si>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</si>
  <si>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</si>
  <si>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</si>
  <si>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</si>
  <si>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</si>
  <si>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</si>
  <si>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</si>
  <si>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</si>
  <si>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</si>
  <si>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</si>
  <si>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</si>
  <si>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</si>
  <si>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</si>
  <si>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</si>
  <si>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</si>
  <si>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</si>
  <si>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</si>
  <si>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</si>
  <si>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</si>
  <si>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</si>
  <si>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</si>
  <si>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</si>
  <si>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</si>
  <si>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</si>
  <si>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</si>
  <si>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</si>
  <si>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</si>
  <si>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</si>
  <si>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</si>
  <si>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</si>
  <si>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</si>
  <si>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</si>
  <si>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</si>
  <si>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</si>
  <si>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</si>
  <si>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</si>
  <si>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</si>
  <si>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</si>
  <si>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</si>
  <si>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</si>
  <si>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</si>
  <si>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</si>
  <si>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</si>
  <si>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</si>
  <si>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</si>
  <si>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</si>
  <si>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</si>
  <si>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</si>
  <si>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</si>
  <si>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</si>
  <si>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</si>
  <si>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</si>
  <si>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</si>
  <si>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</si>
  <si>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</si>
  <si>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</si>
  <si>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</si>
  <si>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</si>
  <si>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</si>
  <si>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</si>
  <si>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</si>
  <si>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</si>
  <si>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</si>
  <si>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</si>
  <si>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</si>
  <si>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</si>
  <si>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</si>
  <si>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</si>
  <si>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</si>
  <si>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</si>
  <si>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</si>
  <si>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</si>
  <si>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</si>
  <si>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</si>
  <si>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</si>
  <si>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</si>
  <si>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</si>
  <si>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</si>
  <si>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</si>
  <si>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</si>
  <si>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</si>
  <si>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</si>
  <si>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</si>
  <si>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</si>
  <si>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</si>
  <si>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</si>
  <si>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</si>
  <si>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</si>
  <si>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</si>
  <si>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</si>
  <si>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</si>
  <si>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</si>
  <si>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</si>
  <si>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</si>
  <si>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</si>
  <si>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</si>
  <si>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</si>
  <si>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</si>
  <si>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</si>
  <si>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</si>
  <si>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</si>
  <si>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</si>
  <si>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</si>
  <si>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</si>
  <si>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</si>
  <si>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</si>
  <si>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</si>
  <si>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</si>
  <si>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</si>
  <si>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</si>
  <si>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</si>
  <si>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</si>
  <si>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</si>
  <si>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</si>
  <si>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</si>
  <si>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</si>
  <si>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</si>
  <si>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</si>
  <si>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</si>
  <si>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</si>
  <si>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</si>
  <si>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</si>
  <si>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</si>
  <si>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</si>
  <si>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</si>
  <si>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</si>
  <si>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</si>
  <si>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</si>
  <si>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</si>
  <si>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</si>
  <si>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</si>
  <si>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</si>
  <si>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</si>
  <si>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</si>
  <si>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</si>
  <si>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</si>
  <si>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</si>
  <si>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</si>
  <si>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</si>
  <si>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</si>
  <si>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</si>
  <si>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</si>
  <si>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</si>
  <si>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</si>
  <si>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</si>
  <si>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</si>
  <si>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</si>
  <si>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</si>
  <si>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</si>
  <si>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</si>
  <si>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</si>
  <si>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</si>
  <si>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</si>
  <si>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</si>
  <si>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</si>
  <si>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</si>
  <si>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</si>
  <si>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</si>
  <si>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</si>
  <si>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</si>
  <si>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</si>
  <si>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</si>
  <si>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</si>
  <si>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</si>
  <si>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</si>
  <si>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</si>
  <si>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</si>
  <si>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</si>
  <si>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</si>
  <si>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</si>
  <si>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</si>
  <si>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</si>
  <si>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</si>
  <si>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</si>
  <si>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</si>
  <si>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</si>
  <si>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</si>
  <si>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</si>
  <si>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</si>
  <si>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</si>
  <si>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</si>
  <si>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</si>
  <si>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</si>
  <si>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</si>
  <si>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</si>
  <si>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</si>
  <si>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</si>
  <si>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</si>
  <si>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</si>
  <si>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</si>
  <si>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</si>
  <si>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</si>
  <si>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</si>
  <si>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</si>
  <si>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</si>
  <si>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</si>
  <si>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</si>
  <si>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</si>
  <si>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</si>
  <si>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</si>
  <si>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</si>
  <si>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</si>
  <si>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</si>
  <si>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</si>
  <si>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</si>
  <si>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</si>
  <si>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</si>
  <si>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</si>
  <si>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</si>
  <si>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</si>
  <si>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</si>
  <si>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</si>
  <si>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</si>
  <si>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</si>
  <si>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</si>
  <si>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</si>
  <si>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</si>
  <si>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</si>
  <si>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</si>
  <si>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</si>
  <si>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</si>
  <si>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</si>
  <si>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</si>
  <si>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</si>
  <si>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</si>
  <si>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</si>
  <si>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</si>
  <si>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</si>
  <si>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</si>
  <si>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</si>
  <si>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</si>
  <si>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</si>
  <si>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</si>
  <si>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</si>
  <si>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</si>
  <si>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</si>
  <si>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</si>
  <si>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</si>
  <si>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</si>
  <si>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</si>
  <si>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</si>
  <si>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</si>
  <si>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</si>
  <si>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</si>
  <si>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</si>
  <si>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</si>
  <si>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</si>
  <si>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</si>
  <si>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</si>
  <si>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</si>
  <si>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</si>
  <si>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</si>
  <si>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</si>
  <si>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</si>
  <si>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</si>
  <si>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</si>
  <si>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</si>
  <si>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</si>
  <si>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</si>
  <si>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</si>
  <si>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</si>
  <si>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</si>
  <si>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</si>
  <si>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</si>
  <si>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</si>
  <si>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</si>
  <si>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</si>
  <si>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</si>
  <si>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</si>
  <si>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</si>
  <si>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</si>
  <si>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</si>
  <si>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</si>
  <si>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</si>
  <si>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</si>
  <si>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</si>
  <si>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</si>
  <si>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</si>
  <si>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</si>
  <si>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</si>
  <si>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</si>
  <si>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</si>
  <si>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</si>
  <si>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</si>
  <si>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</si>
  <si>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</si>
  <si>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</si>
  <si>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</si>
  <si>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</si>
  <si>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</si>
  <si>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</si>
  <si>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</si>
  <si>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</si>
  <si>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</si>
  <si>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</si>
  <si>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</si>
  <si>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</si>
  <si>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</si>
  <si>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</si>
  <si>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</si>
  <si>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</si>
  <si>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</si>
  <si>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</si>
  <si>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</si>
  <si>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</si>
  <si>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</si>
  <si>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</si>
  <si>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</si>
  <si>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</si>
  <si>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</si>
  <si>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</si>
  <si>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</si>
  <si>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</si>
  <si>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</si>
  <si>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</si>
  <si>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</si>
  <si>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</si>
  <si>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</si>
  <si>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</si>
  <si>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</si>
  <si>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</si>
  <si>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</si>
  <si>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</si>
  <si>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</si>
  <si>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</si>
  <si>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</si>
  <si>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</si>
  <si>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</si>
  <si>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</si>
  <si>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</si>
  <si>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</si>
  <si>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</si>
  <si>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</si>
  <si>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</si>
  <si>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</si>
  <si>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</si>
  <si>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</si>
  <si>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</si>
  <si>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</si>
  <si>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</si>
  <si>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</si>
  <si>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</si>
  <si>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</si>
  <si>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</si>
  <si>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</si>
  <si>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</si>
  <si>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</si>
  <si>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</si>
  <si>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</si>
  <si>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</si>
  <si>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</si>
  <si>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</si>
  <si>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</si>
  <si>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</si>
  <si>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</si>
  <si>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</si>
  <si>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</si>
  <si>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</si>
  <si>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</si>
  <si>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</si>
  <si>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</si>
  <si>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</si>
  <si>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</si>
  <si>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</si>
  <si>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</si>
  <si>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</si>
  <si>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</si>
  <si>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</si>
  <si>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</si>
  <si>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</si>
  <si>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</si>
  <si>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</si>
  <si>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</si>
  <si>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</si>
  <si>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</si>
  <si>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</si>
  <si>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</si>
  <si>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</si>
  <si>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</si>
  <si>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</si>
  <si>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</si>
  <si>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</si>
  <si>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</si>
  <si>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</si>
  <si>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</si>
  <si>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</si>
  <si>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</si>
  <si>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</si>
  <si>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</si>
  <si>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</si>
  <si>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</si>
  <si>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</si>
  <si>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</si>
  <si>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</si>
  <si>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</si>
  <si>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</si>
  <si>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</si>
  <si>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</si>
  <si>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</si>
  <si>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</si>
  <si>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</si>
  <si>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</si>
  <si>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</si>
  <si>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</si>
  <si>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</si>
  <si>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</si>
  <si>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</si>
  <si>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</si>
  <si>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</si>
  <si>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</si>
  <si>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</si>
  <si>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</si>
  <si>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</si>
  <si>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</si>
  <si>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</si>
  <si>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</si>
  <si>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</si>
  <si>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</si>
  <si>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</si>
  <si>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</si>
  <si>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</si>
  <si>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</si>
  <si>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</si>
  <si>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</si>
  <si>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</si>
  <si>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</si>
  <si>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</si>
  <si>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</si>
  <si>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</si>
  <si>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</si>
  <si>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</si>
  <si>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</si>
  <si>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</si>
  <si>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</si>
  <si>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</si>
  <si>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</si>
  <si>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</si>
  <si>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</si>
  <si>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</si>
  <si>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</si>
  <si>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</si>
  <si>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</si>
  <si>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</si>
  <si>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</si>
  <si>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</si>
  <si>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</si>
  <si>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</si>
  <si>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</si>
  <si>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</si>
  <si>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</si>
  <si>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</si>
  <si>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</si>
  <si>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</si>
  <si>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</si>
  <si>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</si>
  <si>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</si>
  <si>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</si>
  <si>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</si>
  <si>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</si>
  <si>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</si>
  <si>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</si>
  <si>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</si>
  <si>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</si>
  <si>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</si>
  <si>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</si>
  <si>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</si>
  <si>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</si>
  <si>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</si>
  <si>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</si>
  <si>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</si>
  <si>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</si>
  <si>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</si>
  <si>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</si>
  <si>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</si>
  <si>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</si>
  <si>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</si>
  <si>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</si>
  <si>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</si>
  <si>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</si>
  <si>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</si>
  <si>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</si>
  <si>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</si>
  <si>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</si>
  <si>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</si>
  <si>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</si>
  <si>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</si>
  <si>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</si>
  <si>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</si>
  <si>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</si>
  <si>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</si>
  <si>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</si>
  <si>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</si>
  <si>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</si>
  <si>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</si>
  <si>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</si>
  <si>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</si>
  <si>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</si>
  <si>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</si>
  <si>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</si>
  <si>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</si>
  <si>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</si>
  <si>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</si>
  <si>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</si>
  <si>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</si>
  <si>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</si>
  <si>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</si>
  <si>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</si>
  <si>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</si>
  <si>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</si>
  <si>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</si>
  <si>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</si>
  <si>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</si>
  <si>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</si>
  <si>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</si>
  <si>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</si>
  <si>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</si>
  <si>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</si>
  <si>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</si>
  <si>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</si>
  <si>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</si>
  <si>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</si>
  <si>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</si>
  <si>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</si>
  <si>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</si>
  <si>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</si>
  <si>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</si>
  <si>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</si>
  <si>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</si>
  <si>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</si>
  <si>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</si>
  <si>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</si>
  <si>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</si>
  <si>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</si>
  <si>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</si>
  <si>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</si>
  <si>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</si>
  <si>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</si>
  <si>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</si>
  <si>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</si>
  <si>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</si>
  <si>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</si>
  <si>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</si>
  <si>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</si>
  <si>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</si>
  <si>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</si>
  <si>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</si>
  <si>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</si>
  <si>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</si>
  <si>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</si>
  <si>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</si>
  <si>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</si>
  <si>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</si>
  <si>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</si>
  <si>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</si>
  <si>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</si>
  <si>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</si>
  <si>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</si>
  <si>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</si>
  <si>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</si>
  <si>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</si>
  <si>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</si>
  <si>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</si>
  <si>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</si>
  <si>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</si>
  <si>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</si>
  <si>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</si>
  <si>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</si>
  <si>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</si>
  <si>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</si>
  <si>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</si>
  <si>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</si>
  <si>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</si>
  <si>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</si>
  <si>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</si>
  <si>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</si>
  <si>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</si>
  <si>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</si>
  <si>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</si>
  <si>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</si>
  <si>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</si>
  <si>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</si>
  <si>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</si>
  <si>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</si>
  <si>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</si>
  <si>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</si>
  <si>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</si>
  <si>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</si>
  <si>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</si>
  <si>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</si>
  <si>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</si>
  <si>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</si>
  <si>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</si>
  <si>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</si>
  <si>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</si>
  <si>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</si>
  <si>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</si>
  <si>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</si>
  <si>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</si>
  <si>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</si>
  <si>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</si>
  <si>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</si>
  <si>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</si>
  <si>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</si>
  <si>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</si>
  <si>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</si>
  <si>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</si>
  <si>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</si>
  <si>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</si>
  <si>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</si>
  <si>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</si>
  <si>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</si>
  <si>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</si>
  <si>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</si>
  <si>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</si>
  <si>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</si>
  <si>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</si>
  <si>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</si>
  <si>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</si>
  <si>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</si>
  <si>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</si>
  <si>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</si>
  <si>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</si>
  <si>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</si>
  <si>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</si>
  <si>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</si>
  <si>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</si>
  <si>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</si>
  <si>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</si>
  <si>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</si>
  <si>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</si>
  <si>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</si>
  <si>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</si>
  <si>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</si>
  <si>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</si>
  <si>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</si>
  <si>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</si>
  <si>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</si>
  <si>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</si>
  <si>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</si>
  <si>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</si>
  <si>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</si>
  <si>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</si>
  <si>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</si>
  <si>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</si>
  <si>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</si>
  <si>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</si>
  <si>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</si>
  <si>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</si>
  <si>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</si>
  <si>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</si>
  <si>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</si>
  <si>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</si>
  <si>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</si>
  <si>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</si>
  <si>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</si>
  <si>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</si>
  <si>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</si>
  <si>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</si>
  <si>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</si>
  <si>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</si>
  <si>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</si>
  <si>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</si>
  <si>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</si>
  <si>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</si>
  <si>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</si>
  <si>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</si>
  <si>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</si>
  <si>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</si>
  <si>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</si>
  <si>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</si>
  <si>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</si>
  <si>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</si>
  <si>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</si>
  <si>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</si>
  <si>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</si>
  <si>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</si>
  <si>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</si>
  <si>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</si>
  <si>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</si>
  <si>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</si>
  <si>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</si>
  <si>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</si>
  <si>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</si>
  <si>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</si>
  <si>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</si>
  <si>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</si>
  <si>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</si>
  <si>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</si>
  <si>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</si>
  <si>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</si>
  <si>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</si>
  <si>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</si>
  <si>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</si>
  <si>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</si>
  <si>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</si>
  <si>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</si>
  <si>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</si>
  <si>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</si>
  <si>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</si>
  <si>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</si>
  <si>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</si>
  <si>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</si>
  <si>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</si>
  <si>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</si>
  <si>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</si>
  <si>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</si>
  <si>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</si>
  <si>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</si>
  <si>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</si>
  <si>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</si>
  <si>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</si>
  <si>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</si>
  <si>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</si>
  <si>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</si>
  <si>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</si>
  <si>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</si>
  <si>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</si>
  <si>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</si>
  <si>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</si>
  <si>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</si>
  <si>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</si>
  <si>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</si>
  <si>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</si>
  <si>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</si>
  <si>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</si>
  <si>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</si>
  <si>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</si>
  <si>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</si>
  <si>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</si>
  <si>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</si>
  <si>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</si>
  <si>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</si>
  <si>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</si>
  <si>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</si>
  <si>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</si>
  <si>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</si>
  <si>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</si>
  <si>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</si>
  <si>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</si>
  <si>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</si>
  <si>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</si>
  <si>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</si>
  <si>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</si>
  <si>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</si>
  <si>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</si>
  <si>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</si>
  <si>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</si>
  <si>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</si>
  <si>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</si>
  <si>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</si>
  <si>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</si>
  <si>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</si>
  <si>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</si>
  <si>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</si>
  <si>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</si>
  <si>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</si>
  <si>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</si>
  <si>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</si>
  <si>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</si>
  <si>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</si>
  <si>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</si>
  <si>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</si>
  <si>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</si>
  <si>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</si>
  <si>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</si>
  <si>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</si>
  <si>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</si>
  <si>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</si>
  <si>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</si>
  <si>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04090128</t>
  </si>
  <si>
    <t>110039600</t>
  </si>
  <si>
    <t>11250206587</t>
  </si>
  <si>
    <t>GRAČAC ČISTOĆA d.o.o.</t>
  </si>
  <si>
    <t>Park Sv. Jurja 1</t>
  </si>
  <si>
    <t>cistoca@gracac.hr</t>
  </si>
  <si>
    <t>Dijana Crepulja</t>
  </si>
  <si>
    <t>023/773-925</t>
  </si>
  <si>
    <t>Marina Marković</t>
  </si>
  <si>
    <t>DA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</si>
</sst>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s>
  <fonts count="106">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thin"/>
      <bottom style="hair"/>
    </border>
    <border>
      <left style="thin"/>
      <right style="thin"/>
      <top style="hair"/>
      <bottom style="thin"/>
    </border>
    <border>
      <left style="thin"/>
      <right/>
      <top style="thin"/>
      <bottom style="thin"/>
    </border>
    <border>
      <left style="hair"/>
      <right style="thin"/>
      <top style="thin"/>
      <bottom style="thin"/>
    </border>
    <border>
      <left style="thin"/>
      <right/>
      <top/>
      <bottom style="thin"/>
    </border>
    <border>
      <left style="hair"/>
      <right style="thin"/>
      <top/>
      <bottom style="thin"/>
    </border>
    <border>
      <left style="thin"/>
      <right style="hair"/>
      <top style="hair"/>
      <bottom style="hair"/>
    </border>
    <border>
      <left style="thin"/>
      <right style="hair"/>
      <top style="hair"/>
      <bottom style="thin"/>
    </border>
    <border>
      <left style="thin"/>
      <right/>
      <top/>
      <bottom/>
    </border>
    <border>
      <left/>
      <right style="thin"/>
      <top/>
      <bottom/>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top style="hair"/>
      <bottom style="hair"/>
    </border>
    <border>
      <left style="thin"/>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top style="thin"/>
      <bottom style="medium">
        <color indexed="22"/>
      </bottom>
    </border>
    <border>
      <left style="thin"/>
      <right/>
      <top style="thin"/>
      <bottom/>
    </border>
    <border>
      <left/>
      <right/>
      <top style="thin"/>
      <bottom/>
    </border>
    <border>
      <left style="thin"/>
      <right style="thin"/>
      <top/>
      <bottom style="thin"/>
    </border>
    <border>
      <left style="thin"/>
      <right style="thin"/>
      <top/>
      <bottom/>
    </border>
    <border>
      <left/>
      <right style="thin"/>
      <top style="thin"/>
      <bottom/>
    </border>
    <border>
      <left style="thin"/>
      <right/>
      <top style="thin"/>
      <bottom style="thin">
        <color indexed="22"/>
      </bottom>
    </border>
    <border>
      <left style="thin"/>
      <right style="thin"/>
      <top style="thin"/>
      <bottom style="thin">
        <color indexed="22"/>
      </bottom>
    </border>
    <border>
      <left style="thin"/>
      <right/>
      <top style="thin">
        <color indexed="22"/>
      </top>
      <bottom style="thin">
        <color indexed="22"/>
      </bottom>
    </border>
    <border>
      <left style="thin"/>
      <right style="thin"/>
      <top style="thin">
        <color indexed="22"/>
      </top>
      <bottom style="thin">
        <color indexed="22"/>
      </bottom>
    </border>
    <border>
      <left style="thin"/>
      <right/>
      <top style="thin">
        <color indexed="22"/>
      </top>
      <bottom style="thin"/>
    </border>
    <border>
      <left style="thin"/>
      <right style="thin"/>
      <top style="thin">
        <color indexed="22"/>
      </top>
      <bottom style="thin"/>
    </border>
    <border>
      <left/>
      <right/>
      <top style="thin">
        <color indexed="22"/>
      </top>
      <bottom style="thin"/>
    </border>
    <border>
      <left/>
      <right style="thin"/>
      <top style="thin">
        <color indexed="22"/>
      </top>
      <bottom style="thin"/>
    </border>
    <border>
      <left/>
      <right/>
      <top style="thin"/>
      <bottom style="thin">
        <color indexed="22"/>
      </bottom>
    </border>
    <border>
      <left/>
      <right style="thin"/>
      <top style="thin"/>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top style="hair"/>
      <bottom/>
    </border>
    <border>
      <left/>
      <right/>
      <top style="hair"/>
      <bottom/>
    </border>
    <border>
      <left/>
      <right style="thin"/>
      <top style="hair"/>
      <bottom/>
    </border>
    <border>
      <left style="thin"/>
      <right/>
      <top style="thin"/>
      <bottom style="hair"/>
    </border>
    <border>
      <left/>
      <right/>
      <top style="thin"/>
      <bottom style="hair"/>
    </border>
    <border>
      <left/>
      <right style="thin"/>
      <top style="thin"/>
      <bottom style="hair"/>
    </border>
    <border>
      <left style="double"/>
      <right/>
      <top/>
      <bottom style="double"/>
    </border>
    <border>
      <left/>
      <right/>
      <top/>
      <bottom style="double"/>
    </border>
    <border>
      <left/>
      <right style="double"/>
      <top/>
      <bottom style="double"/>
    </border>
    <border>
      <left style="double"/>
      <right/>
      <top/>
      <bottom/>
    </border>
    <border>
      <left/>
      <right style="double"/>
      <top/>
      <bottom/>
    </border>
    <border>
      <left style="double"/>
      <right/>
      <top style="double"/>
      <bottom/>
    </border>
    <border>
      <left/>
      <right/>
      <top style="double"/>
      <bottom/>
    </border>
    <border>
      <left/>
      <right style="double"/>
      <top style="double"/>
      <bottom/>
    </border>
    <border>
      <left/>
      <right/>
      <top style="medium"/>
      <bottom/>
    </border>
    <border>
      <left/>
      <right/>
      <top style="hair"/>
      <bottom style="hair"/>
    </border>
    <border>
      <left/>
      <right style="thin"/>
      <top style="hair"/>
      <bottom style="hair"/>
    </border>
    <border>
      <left/>
      <right/>
      <top style="thin"/>
      <bottom style="medium">
        <color indexed="22"/>
      </bottom>
    </border>
    <border>
      <left/>
      <right style="thin"/>
      <top style="thin"/>
      <bottom style="medium">
        <color indexed="22"/>
      </bottom>
    </border>
    <border>
      <left style="medium"/>
      <right style="medium"/>
      <top style="medium"/>
      <bottom/>
    </border>
    <border>
      <left style="medium"/>
      <right style="medium"/>
      <top/>
      <bottom style="medium"/>
    </border>
    <border>
      <left/>
      <right style="medium"/>
      <top/>
      <bottom/>
    </border>
    <border>
      <left/>
      <right/>
      <top style="hair"/>
      <bottom style="thin"/>
    </border>
    <border>
      <left/>
      <right style="thin"/>
      <top style="hair"/>
      <bottom style="thin"/>
    </border>
    <border>
      <left style="thin"/>
      <right/>
      <top/>
      <bottom style="hair"/>
    </border>
    <border>
      <left/>
      <right/>
      <top/>
      <bottom style="hair"/>
    </border>
    <border>
      <left/>
      <right style="thin"/>
      <top/>
      <bottom style="hair"/>
    </border>
    <border>
      <left style="thin"/>
      <right/>
      <top style="medium">
        <color indexed="22"/>
      </top>
      <bottom style="thin">
        <color indexed="12"/>
      </bottom>
    </border>
    <border>
      <left/>
      <right style="thin"/>
      <top style="medium">
        <color indexed="22"/>
      </top>
      <bottom style="thin">
        <color indexed="12"/>
      </bottom>
    </border>
    <border>
      <left/>
      <right/>
      <top style="medium">
        <color indexed="22"/>
      </top>
      <bottom style="thin">
        <color indexed="12"/>
      </bottom>
    </border>
    <border>
      <left style="thin"/>
      <right style="thin"/>
      <top style="thin"/>
      <bottom/>
    </border>
    <border>
      <left style="thin"/>
      <right style="thin"/>
      <top/>
      <bottom style="thin">
        <color indexed="12"/>
      </bottom>
    </border>
    <border>
      <left style="thin"/>
      <right style="hair"/>
      <top/>
      <bottom style="thin"/>
    </border>
    <border>
      <left style="hair"/>
      <right style="hair"/>
      <top/>
      <bottom style="thin"/>
    </border>
    <border>
      <left style="hair"/>
      <right style="hair"/>
      <top style="thin"/>
      <bottom style="thin"/>
    </border>
    <border>
      <left style="thin"/>
      <right style="hair"/>
      <top style="thin"/>
      <bottom style="thin"/>
    </border>
    <border>
      <left style="medium">
        <color indexed="56"/>
      </left>
      <right style="medium">
        <color indexed="56"/>
      </right>
      <top style="medium">
        <color indexed="56"/>
      </top>
      <bottom style="medium">
        <color indexed="56"/>
      </bottom>
    </border>
    <border>
      <left style="hair"/>
      <right/>
      <top style="thin"/>
      <bottom style="hair"/>
    </border>
    <border>
      <left style="hair"/>
      <right/>
      <top style="hair"/>
      <bottom style="hair"/>
    </border>
    <border>
      <left style="thin">
        <color indexed="9"/>
      </left>
      <right style="thin">
        <color indexed="9"/>
      </right>
      <top style="thin"/>
      <bottom style="thin"/>
    </border>
    <border>
      <left style="hair"/>
      <right/>
      <top style="hair"/>
      <bottom style="thin"/>
    </border>
    <border>
      <left style="hair"/>
      <right style="hair"/>
      <top style="hair"/>
      <bottom style="hair"/>
    </border>
    <border>
      <left style="hair"/>
      <right style="hair"/>
      <top style="hair"/>
      <bottom style="thin"/>
    </border>
    <border>
      <left style="thin">
        <color indexed="9"/>
      </left>
      <right/>
      <top style="thin"/>
      <bottom style="thin"/>
    </border>
    <border>
      <left style="hair"/>
      <right style="hair"/>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29"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5" fillId="0" borderId="0" applyNumberFormat="0" applyFill="0" applyBorder="0" applyAlignment="0" applyProtection="0"/>
    <xf numFmtId="0" fontId="99" fillId="30" borderId="1" applyNumberFormat="0" applyAlignment="0" applyProtection="0"/>
    <xf numFmtId="0" fontId="100" fillId="0" borderId="6" applyNumberFormat="0" applyFill="0" applyAlignment="0" applyProtection="0"/>
    <xf numFmtId="0" fontId="101" fillId="31" borderId="0" applyNumberFormat="0" applyBorder="0" applyAlignment="0" applyProtection="0"/>
    <xf numFmtId="0" fontId="0" fillId="32" borderId="7" applyNumberFormat="0" applyFont="0" applyAlignment="0" applyProtection="0"/>
    <xf numFmtId="0" fontId="4" fillId="0" borderId="0">
      <alignment/>
      <protection/>
    </xf>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766">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2" fillId="0" borderId="0" xfId="0" applyFont="1" applyFill="1" applyBorder="1" applyAlignment="1">
      <alignment vertical="center"/>
    </xf>
    <xf numFmtId="164" fontId="3" fillId="0" borderId="10"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49" fontId="3" fillId="0" borderId="12"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3" fillId="0" borderId="11" xfId="0" applyNumberFormat="1" applyFont="1" applyFill="1" applyBorder="1" applyAlignment="1" applyProtection="1">
      <alignment vertical="center"/>
      <protection locked="0"/>
    </xf>
    <xf numFmtId="0" fontId="0" fillId="0" borderId="0" xfId="0" applyFill="1" applyBorder="1" applyAlignment="1">
      <alignment/>
    </xf>
    <xf numFmtId="164" fontId="12" fillId="0" borderId="10" xfId="0" applyNumberFormat="1" applyFont="1" applyFill="1" applyBorder="1" applyAlignment="1">
      <alignment horizontal="center" vertical="center"/>
    </xf>
    <xf numFmtId="49" fontId="3" fillId="0" borderId="13" xfId="0" applyNumberFormat="1" applyFont="1" applyFill="1" applyBorder="1" applyAlignment="1" applyProtection="1">
      <alignment vertical="center"/>
      <protection locked="0"/>
    </xf>
    <xf numFmtId="164" fontId="12" fillId="0" borderId="14" xfId="0" applyNumberFormat="1" applyFont="1" applyFill="1" applyBorder="1" applyAlignment="1">
      <alignment horizontal="center" vertical="center"/>
    </xf>
    <xf numFmtId="49" fontId="3" fillId="0" borderId="14" xfId="0" applyNumberFormat="1" applyFont="1" applyFill="1" applyBorder="1" applyAlignment="1" applyProtection="1">
      <alignment vertical="center"/>
      <protection locked="0"/>
    </xf>
    <xf numFmtId="164" fontId="3"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4"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2"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2" fillId="0" borderId="29" xfId="0" applyNumberFormat="1" applyFont="1" applyFill="1" applyBorder="1" applyAlignment="1" applyProtection="1">
      <alignment vertical="center"/>
      <protection locked="0"/>
    </xf>
    <xf numFmtId="3" fontId="2" fillId="35" borderId="29" xfId="0" applyNumberFormat="1" applyFont="1" applyFill="1" applyBorder="1" applyAlignment="1" applyProtection="1">
      <alignment vertical="center"/>
      <protection hidden="1"/>
    </xf>
    <xf numFmtId="3" fontId="2"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2" fillId="0" borderId="13" xfId="0" applyNumberFormat="1" applyFont="1" applyFill="1" applyBorder="1" applyAlignment="1" applyProtection="1">
      <alignment vertical="center"/>
      <protection locked="0"/>
    </xf>
    <xf numFmtId="3" fontId="2" fillId="35" borderId="10" xfId="0" applyNumberFormat="1" applyFont="1" applyFill="1" applyBorder="1" applyAlignment="1" applyProtection="1">
      <alignment vertical="center"/>
      <protection hidden="1"/>
    </xf>
    <xf numFmtId="3" fontId="2" fillId="0" borderId="10" xfId="0" applyNumberFormat="1" applyFont="1" applyFill="1" applyBorder="1" applyAlignment="1" applyProtection="1">
      <alignment vertical="center"/>
      <protection locked="0"/>
    </xf>
    <xf numFmtId="3" fontId="2"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2"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2"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2"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4" fontId="3"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2"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3" fillId="0" borderId="29" xfId="0" applyNumberFormat="1" applyFont="1" applyFill="1" applyBorder="1" applyAlignment="1" applyProtection="1">
      <alignment horizontal="center" vertical="center"/>
      <protection hidden="1" locked="0"/>
    </xf>
    <xf numFmtId="49" fontId="3"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2"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2"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2"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3" fillId="0" borderId="29" xfId="0" applyNumberFormat="1" applyFont="1" applyFill="1" applyBorder="1" applyAlignment="1" applyProtection="1">
      <alignment vertical="center"/>
      <protection locked="0"/>
    </xf>
    <xf numFmtId="49" fontId="3" fillId="0" borderId="30" xfId="0" applyNumberFormat="1" applyFont="1" applyFill="1" applyBorder="1" applyAlignment="1" applyProtection="1">
      <alignment vertical="center"/>
      <protection locked="0"/>
    </xf>
    <xf numFmtId="0" fontId="3"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2"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2"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2" fillId="0" borderId="0" xfId="0" applyFont="1" applyAlignment="1">
      <alignment/>
    </xf>
    <xf numFmtId="0" fontId="8" fillId="0" borderId="0" xfId="0" applyFont="1" applyAlignment="1">
      <alignment wrapTex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1" fillId="0" borderId="21"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43" fillId="0" borderId="21" xfId="0" applyFont="1" applyBorder="1" applyAlignment="1" applyProtection="1">
      <alignment horizontal="left" vertical="center" wrapText="1"/>
      <protection hidden="1"/>
    </xf>
    <xf numFmtId="0" fontId="2" fillId="0" borderId="0"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protection hidden="1"/>
    </xf>
    <xf numFmtId="0" fontId="52" fillId="0" borderId="21"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2" fillId="0" borderId="65" xfId="0" applyNumberFormat="1" applyFont="1" applyBorder="1" applyAlignment="1" applyProtection="1">
      <alignment horizontal="justify" vertical="center"/>
      <protection hidden="1"/>
    </xf>
    <xf numFmtId="0" fontId="2"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2" fillId="0" borderId="68" xfId="0" applyNumberFormat="1" applyFont="1" applyBorder="1" applyAlignment="1" applyProtection="1">
      <alignment horizontal="justify" vertical="center"/>
      <protection hidden="1"/>
    </xf>
    <xf numFmtId="0" fontId="2"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2" fillId="0" borderId="48" xfId="0" applyNumberFormat="1" applyFont="1" applyBorder="1" applyAlignment="1" applyProtection="1">
      <alignment horizontal="justify" vertical="center"/>
      <protection hidden="1"/>
    </xf>
    <xf numFmtId="0" fontId="2"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2" fillId="0" borderId="0" xfId="0" applyNumberFormat="1" applyFont="1" applyBorder="1" applyAlignment="1" applyProtection="1">
      <alignment horizontal="justify" vertical="center"/>
      <protection hidden="1"/>
    </xf>
    <xf numFmtId="0" fontId="2" fillId="0" borderId="22" xfId="0" applyNumberFormat="1" applyFont="1" applyBorder="1" applyAlignment="1" applyProtection="1">
      <alignment horizontal="justify" vertical="center"/>
      <protection hidden="1"/>
    </xf>
    <xf numFmtId="0" fontId="2" fillId="0" borderId="47" xfId="0" applyNumberFormat="1" applyFont="1" applyBorder="1" applyAlignment="1" applyProtection="1">
      <alignment horizontal="left" vertical="top" wrapText="1"/>
      <protection hidden="1"/>
    </xf>
    <xf numFmtId="0" fontId="2" fillId="0" borderId="48" xfId="0" applyNumberFormat="1" applyFont="1" applyBorder="1" applyAlignment="1" applyProtection="1">
      <alignment horizontal="left" vertical="top" wrapText="1"/>
      <protection hidden="1"/>
    </xf>
    <xf numFmtId="0" fontId="2" fillId="0" borderId="51"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top" wrapText="1"/>
      <protection hidden="1"/>
    </xf>
    <xf numFmtId="0" fontId="2" fillId="0" borderId="0" xfId="0" applyNumberFormat="1" applyFont="1" applyBorder="1" applyAlignment="1" applyProtection="1">
      <alignment horizontal="left" vertical="top" wrapText="1"/>
      <protection hidden="1"/>
    </xf>
    <xf numFmtId="0" fontId="2" fillId="0" borderId="22" xfId="0" applyNumberFormat="1" applyFont="1" applyBorder="1" applyAlignment="1" applyProtection="1">
      <alignment horizontal="left" vertical="top" wrapText="1"/>
      <protection hidden="1"/>
    </xf>
    <xf numFmtId="0" fontId="2" fillId="0" borderId="21" xfId="0" applyNumberFormat="1" applyFont="1" applyBorder="1" applyAlignment="1" applyProtection="1">
      <alignment horizontal="left" vertical="center" wrapText="1"/>
      <protection hidden="1"/>
    </xf>
    <xf numFmtId="0" fontId="2" fillId="0" borderId="0" xfId="0" applyNumberFormat="1" applyFont="1" applyBorder="1" applyAlignment="1" applyProtection="1">
      <alignment horizontal="left" vertical="center" wrapText="1"/>
      <protection hidden="1"/>
    </xf>
    <xf numFmtId="0" fontId="2" fillId="0" borderId="22" xfId="0" applyNumberFormat="1" applyFont="1" applyBorder="1" applyAlignment="1" applyProtection="1">
      <alignment horizontal="left" vertical="center" wrapText="1"/>
      <protection hidden="1"/>
    </xf>
    <xf numFmtId="0" fontId="2" fillId="0" borderId="21" xfId="0" applyNumberFormat="1" applyFont="1" applyBorder="1" applyAlignment="1" applyProtection="1">
      <alignment horizontal="justify" vertical="top" wrapText="1"/>
      <protection hidden="1"/>
    </xf>
    <xf numFmtId="0" fontId="2" fillId="0" borderId="0" xfId="0" applyNumberFormat="1" applyFont="1" applyBorder="1" applyAlignment="1" applyProtection="1">
      <alignment horizontal="justify" vertical="top"/>
      <protection hidden="1"/>
    </xf>
    <xf numFmtId="0" fontId="2" fillId="0" borderId="22" xfId="0" applyNumberFormat="1" applyFont="1" applyBorder="1" applyAlignment="1" applyProtection="1">
      <alignment horizontal="justify" vertical="top"/>
      <protection hidden="1"/>
    </xf>
    <xf numFmtId="0" fontId="2"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2" fillId="0" borderId="17" xfId="0" applyNumberFormat="1" applyFont="1" applyBorder="1" applyAlignment="1" applyProtection="1">
      <alignment horizontal="justify" vertical="top"/>
      <protection hidden="1"/>
    </xf>
    <xf numFmtId="0" fontId="2" fillId="0" borderId="23" xfId="0" applyNumberFormat="1" applyFont="1" applyBorder="1" applyAlignment="1" applyProtection="1">
      <alignment horizontal="justify" vertical="top"/>
      <protection hidden="1"/>
    </xf>
    <xf numFmtId="0" fontId="2" fillId="0" borderId="24" xfId="0" applyNumberFormat="1" applyFont="1" applyBorder="1" applyAlignment="1" applyProtection="1">
      <alignment horizontal="justify" vertical="top"/>
      <protection hidden="1"/>
    </xf>
    <xf numFmtId="0" fontId="2" fillId="0" borderId="0" xfId="0" applyNumberFormat="1" applyFont="1" applyBorder="1" applyAlignment="1" applyProtection="1">
      <alignment horizontal="justify" vertical="top" wrapText="1"/>
      <protection hidden="1"/>
    </xf>
    <xf numFmtId="0" fontId="2" fillId="0" borderId="22" xfId="0" applyNumberFormat="1" applyFont="1" applyBorder="1" applyAlignment="1" applyProtection="1">
      <alignment horizontal="justify" vertical="top" wrapText="1"/>
      <protection hidden="1"/>
    </xf>
    <xf numFmtId="0" fontId="10" fillId="49" borderId="15" xfId="0" applyFont="1" applyFill="1" applyBorder="1" applyAlignment="1" applyProtection="1">
      <alignment horizontal="left" vertical="center" wrapText="1"/>
      <protection hidden="1"/>
    </xf>
    <xf numFmtId="0" fontId="2" fillId="49" borderId="25" xfId="0" applyFont="1" applyFill="1" applyBorder="1" applyAlignment="1" applyProtection="1">
      <alignment horizontal="left" vertical="center" wrapText="1"/>
      <protection hidden="1"/>
    </xf>
    <xf numFmtId="0" fontId="2"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2" fillId="49" borderId="25" xfId="0" applyNumberFormat="1" applyFont="1" applyFill="1" applyBorder="1" applyAlignment="1" applyProtection="1">
      <alignment horizontal="left" vertical="center" wrapText="1"/>
      <protection hidden="1"/>
    </xf>
    <xf numFmtId="0" fontId="2" fillId="49" borderId="26" xfId="0" applyNumberFormat="1" applyFont="1" applyFill="1" applyBorder="1" applyAlignment="1" applyProtection="1">
      <alignment horizontal="left" vertical="center" wrapText="1"/>
      <protection hidden="1"/>
    </xf>
    <xf numFmtId="0" fontId="3" fillId="0" borderId="47" xfId="0" applyNumberFormat="1" applyFont="1" applyBorder="1" applyAlignment="1" applyProtection="1">
      <alignment horizontal="justify" vertical="top"/>
      <protection hidden="1"/>
    </xf>
    <xf numFmtId="0" fontId="3" fillId="0" borderId="48" xfId="0" applyNumberFormat="1" applyFont="1" applyBorder="1" applyAlignment="1" applyProtection="1">
      <alignment horizontal="justify" vertical="top"/>
      <protection hidden="1"/>
    </xf>
    <xf numFmtId="0" fontId="3"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2" fillId="0" borderId="23" xfId="0" applyFont="1" applyBorder="1" applyAlignment="1" applyProtection="1">
      <alignment horizontal="left" vertical="center" wrapText="1"/>
      <protection hidden="1"/>
    </xf>
    <xf numFmtId="0" fontId="2" fillId="0" borderId="24" xfId="0" applyFont="1" applyBorder="1" applyAlignment="1" applyProtection="1">
      <alignment horizontal="left"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2" fillId="0" borderId="21" xfId="0" applyFont="1" applyBorder="1" applyAlignment="1" applyProtection="1">
      <alignment horizontal="left" vertical="center" wrapText="1"/>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2" fillId="0" borderId="0" xfId="0" applyFont="1" applyAlignment="1" applyProtection="1">
      <alignment horizontal="right" vertical="center"/>
      <protection hidden="1"/>
    </xf>
    <xf numFmtId="0" fontId="2" fillId="0" borderId="22" xfId="0" applyFont="1" applyBorder="1" applyAlignment="1" applyProtection="1">
      <alignment horizontal="right"/>
      <protection hidden="1"/>
    </xf>
    <xf numFmtId="0" fontId="5"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wrapText="1"/>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2"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2" fillId="0" borderId="0" xfId="0" applyFont="1" applyAlignment="1" applyProtection="1">
      <alignment horizontal="right" vertical="center" wrapText="1"/>
      <protection hidden="1"/>
    </xf>
    <xf numFmtId="0" fontId="2" fillId="0" borderId="22" xfId="0" applyFont="1" applyBorder="1" applyAlignment="1" applyProtection="1">
      <alignment horizontal="right" wrapText="1"/>
      <protection hidden="1"/>
    </xf>
    <xf numFmtId="0" fontId="8" fillId="0" borderId="48"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4" fillId="0" borderId="0" xfId="0" applyFont="1" applyAlignment="1" applyProtection="1">
      <alignment horizontal="right" vertical="center" wrapText="1"/>
      <protection hidden="1"/>
    </xf>
    <xf numFmtId="0" fontId="4" fillId="0" borderId="0" xfId="0" applyFont="1" applyAlignment="1" applyProtection="1">
      <alignment vertical="center" wrapText="1"/>
      <protection hidden="1"/>
    </xf>
    <xf numFmtId="0" fontId="4" fillId="0" borderId="22" xfId="0" applyFont="1" applyBorder="1" applyAlignment="1" applyProtection="1">
      <alignment vertical="center" wrapText="1"/>
      <protection hidden="1"/>
    </xf>
    <xf numFmtId="0" fontId="4" fillId="0" borderId="0" xfId="0" applyFont="1" applyBorder="1" applyAlignment="1" applyProtection="1">
      <alignment horizontal="right" vertical="center"/>
      <protection hidden="1"/>
    </xf>
    <xf numFmtId="0" fontId="4" fillId="0" borderId="22" xfId="0" applyFont="1" applyBorder="1" applyAlignment="1" applyProtection="1">
      <alignment horizontal="right" vertic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2"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0" fillId="0" borderId="22" xfId="0" applyBorder="1" applyAlignment="1" applyProtection="1">
      <alignment horizontal="right"/>
      <protection hidden="1"/>
    </xf>
    <xf numFmtId="49" fontId="5"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2" fillId="0" borderId="0" xfId="0" applyFont="1" applyAlignment="1" applyProtection="1">
      <alignment horizontal="right" vertical="top" wrapText="1"/>
      <protection hidden="1"/>
    </xf>
    <xf numFmtId="0" fontId="2"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29" fillId="0" borderId="0" xfId="0" applyFont="1" applyBorder="1" applyAlignment="1" applyProtection="1">
      <alignment vertical="top" wrapText="1"/>
      <protection hidden="1"/>
    </xf>
    <xf numFmtId="0" fontId="3" fillId="0" borderId="0" xfId="0" applyFont="1" applyBorder="1" applyAlignment="1" applyProtection="1">
      <alignment horizontal="center" vertical="top" wrapText="1"/>
      <protection hidden="1"/>
    </xf>
    <xf numFmtId="0" fontId="31" fillId="0" borderId="0" xfId="0" applyFont="1" applyBorder="1" applyAlignment="1" applyProtection="1">
      <alignment vertical="top" wrapText="1"/>
      <protection hidden="1"/>
    </xf>
    <xf numFmtId="0" fontId="2"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0" fillId="0" borderId="0" xfId="0" applyAlignment="1">
      <alignment horizontal="left" vertical="top" wrapText="1" indent="2"/>
    </xf>
    <xf numFmtId="0" fontId="15" fillId="0" borderId="0" xfId="0" applyFont="1" applyBorder="1" applyAlignment="1" applyProtection="1">
      <alignment vertical="top" wrapText="1"/>
      <protection hidden="1"/>
    </xf>
    <xf numFmtId="0" fontId="4" fillId="0" borderId="29"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3" fillId="0" borderId="87"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4" fillId="0" borderId="29" xfId="0" applyFont="1" applyFill="1" applyBorder="1" applyAlignment="1">
      <alignment horizontal="left" vertical="center" wrapText="1" indent="1"/>
    </xf>
    <xf numFmtId="0" fontId="4" fillId="0" borderId="79" xfId="0" applyFont="1" applyFill="1" applyBorder="1" applyAlignment="1">
      <alignment horizontal="left" vertical="center" wrapText="1" indent="1"/>
    </xf>
    <xf numFmtId="0" fontId="4"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3" fillId="0" borderId="64"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3" fillId="40" borderId="15" xfId="0" applyFont="1" applyFill="1" applyBorder="1" applyAlignment="1">
      <alignment horizontal="left" vertical="center" wrapText="1"/>
    </xf>
    <xf numFmtId="0" fontId="3"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0" fillId="0" borderId="68" xfId="0" applyBorder="1" applyAlignment="1">
      <alignment vertical="center"/>
    </xf>
    <xf numFmtId="0" fontId="0" fillId="0" borderId="69" xfId="0" applyBorder="1" applyAlignment="1">
      <alignment vertical="center"/>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4" fillId="0" borderId="64" xfId="0" applyFont="1" applyFill="1" applyBorder="1" applyAlignment="1">
      <alignment horizontal="left" vertical="center" wrapText="1" indent="1"/>
    </xf>
    <xf numFmtId="0" fontId="4" fillId="0" borderId="65" xfId="0" applyFont="1" applyFill="1" applyBorder="1" applyAlignment="1">
      <alignment horizontal="left" vertical="center" wrapText="1" indent="1"/>
    </xf>
    <xf numFmtId="0" fontId="4" fillId="0" borderId="66"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0" fillId="0" borderId="80" xfId="0"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4" fillId="0" borderId="67" xfId="0" applyFont="1" applyFill="1" applyBorder="1" applyAlignment="1">
      <alignment horizontal="left" vertical="center" wrapText="1"/>
    </xf>
    <xf numFmtId="0" fontId="4" fillId="0" borderId="68" xfId="0" applyFont="1" applyFill="1" applyBorder="1" applyAlignment="1">
      <alignment horizontal="left" vertical="center" wrapText="1"/>
    </xf>
    <xf numFmtId="0" fontId="0" fillId="0" borderId="69" xfId="0" applyBorder="1" applyAlignment="1">
      <alignment vertical="center" wrapText="1"/>
    </xf>
    <xf numFmtId="0" fontId="15" fillId="0" borderId="80" xfId="0" applyFont="1" applyBorder="1" applyAlignment="1">
      <alignment vertical="center" wrapText="1"/>
    </xf>
    <xf numFmtId="0" fontId="4" fillId="0" borderId="88"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66" xfId="0" applyFont="1" applyBorder="1" applyAlignment="1">
      <alignment vertical="center" wrapText="1"/>
    </xf>
    <xf numFmtId="0" fontId="0"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87"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4" fillId="0" borderId="30"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protection locked="0"/>
    </xf>
    <xf numFmtId="0" fontId="0" fillId="0" borderId="97"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7" xfId="0" applyBorder="1" applyAlignment="1" applyProtection="1">
      <alignment vertical="center"/>
      <protection locked="0"/>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4"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lef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69" xfId="58" applyFont="1" applyBorder="1" applyAlignment="1">
      <alignment horizontal="left" vertical="center"/>
      <protection/>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11" fillId="0" borderId="69"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21" fillId="0" borderId="104"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2015</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48136.78</v>
      </c>
      <c r="I3" s="27">
        <f>ABS(ROUND(J3,0)-J3)+ABS(ROUND(K3,0)-K3)</f>
        <v>0</v>
      </c>
      <c r="J3" s="75">
        <f>Bilanca!K11</f>
        <v>321753</v>
      </c>
      <c r="K3" s="76">
        <f>Bilanca!L11</f>
        <v>1042543</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544.98</v>
      </c>
      <c r="I4" s="77">
        <f>ABS(ROUND(J4,0)-J4)+ABS(ROUND(K4,0)-K4)</f>
        <v>0</v>
      </c>
      <c r="J4" s="75">
        <f>Bilanca!K12</f>
        <v>13500</v>
      </c>
      <c r="K4" s="76">
        <f>Bilanca!L12</f>
        <v>2333</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04090128</v>
      </c>
      <c r="C6" s="27"/>
      <c r="D6" s="27" t="s">
        <v>2272</v>
      </c>
      <c r="E6" s="27">
        <v>1</v>
      </c>
      <c r="F6" s="27">
        <f>Bilanca!I14</f>
        <v>5</v>
      </c>
      <c r="G6" s="27">
        <f>IF(Bilanca!J14=0,"",Bilanca!J14)</f>
      </c>
      <c r="H6" s="224">
        <f t="shared" si="1"/>
        <v>908.3</v>
      </c>
      <c r="I6" s="77">
        <f t="shared" si="2"/>
        <v>0</v>
      </c>
      <c r="J6" s="75">
        <f>Bilanca!K14</f>
        <v>13500</v>
      </c>
      <c r="K6" s="76">
        <f>Bilanca!L14</f>
        <v>2333</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110039600</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11250206587</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GRAČAC ČISTOĆA d.o.o.</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23440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Gračac</v>
      </c>
      <c r="C11" s="27"/>
      <c r="D11" s="27" t="s">
        <v>2272</v>
      </c>
      <c r="E11" s="27">
        <v>1</v>
      </c>
      <c r="F11" s="27">
        <f>Bilanca!I19</f>
        <v>10</v>
      </c>
      <c r="G11" s="27">
        <f>IF(Bilanca!J19=0,"",Bilanca!J19)</f>
      </c>
      <c r="H11" s="224">
        <f t="shared" si="1"/>
        <v>238867.3</v>
      </c>
      <c r="I11" s="27">
        <f t="shared" si="2"/>
        <v>0</v>
      </c>
      <c r="J11" s="75">
        <f>Bilanca!K19</f>
        <v>308253</v>
      </c>
      <c r="K11" s="76">
        <f>Bilanca!L19</f>
        <v>1040210</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Park Sv. Jurja 1</v>
      </c>
      <c r="C12" s="27"/>
      <c r="D12" s="27" t="s">
        <v>2272</v>
      </c>
      <c r="E12" s="27">
        <v>1</v>
      </c>
      <c r="F12" s="27">
        <f>Bilanca!I20</f>
        <v>11</v>
      </c>
      <c r="G12" s="27">
        <f>IF(Bilanca!J20=0,"",Bilanca!J20)</f>
      </c>
      <c r="H12" s="224">
        <f t="shared" si="1"/>
        <v>0</v>
      </c>
      <c r="I12" s="77">
        <f t="shared" si="2"/>
        <v>0</v>
      </c>
      <c r="J12" s="75">
        <f>Bilanca!K20</f>
        <v>0</v>
      </c>
      <c r="K12" s="76">
        <f>Bilanca!L20</f>
        <v>0</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cistoca@gracac.hr</v>
      </c>
      <c r="C13" s="27"/>
      <c r="D13" s="27" t="s">
        <v>2272</v>
      </c>
      <c r="E13" s="27">
        <v>1</v>
      </c>
      <c r="F13" s="27">
        <f>Bilanca!I21</f>
        <v>12</v>
      </c>
      <c r="G13" s="27">
        <f>IF(Bilanca!J21=0,"",Bilanca!J21)</f>
      </c>
      <c r="H13" s="224">
        <f t="shared" si="1"/>
        <v>0</v>
      </c>
      <c r="I13" s="27">
        <f t="shared" si="2"/>
        <v>0</v>
      </c>
      <c r="J13" s="75">
        <f>Bilanca!K21</f>
        <v>0</v>
      </c>
      <c r="K13" s="76">
        <f>Bilanca!L21</f>
        <v>0</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f>TRIM(Opci!C33)</f>
      </c>
      <c r="C14" s="27"/>
      <c r="D14" s="27" t="s">
        <v>2272</v>
      </c>
      <c r="E14" s="27">
        <v>1</v>
      </c>
      <c r="F14" s="27">
        <f>Bilanca!I22</f>
        <v>13</v>
      </c>
      <c r="G14" s="27">
        <f>IF(Bilanca!J22=0,"",Bilanca!J22)</f>
      </c>
      <c r="H14" s="224">
        <f t="shared" si="1"/>
        <v>0</v>
      </c>
      <c r="I14" s="77">
        <f t="shared" si="2"/>
        <v>0</v>
      </c>
      <c r="J14" s="75">
        <f>Bilanca!K22</f>
        <v>0</v>
      </c>
      <c r="K14" s="76">
        <f>Bilanca!L22</f>
        <v>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13</v>
      </c>
      <c r="C15" s="27"/>
      <c r="D15" s="27" t="s">
        <v>2272</v>
      </c>
      <c r="E15" s="27">
        <v>1</v>
      </c>
      <c r="F15" s="27">
        <f>Bilanca!I23</f>
        <v>14</v>
      </c>
      <c r="G15" s="27">
        <f>IF(Bilanca!J23=0,"",Bilanca!J23)</f>
      </c>
      <c r="H15" s="224">
        <f t="shared" si="1"/>
        <v>334414.22</v>
      </c>
      <c r="I15" s="27">
        <f t="shared" si="2"/>
        <v>0</v>
      </c>
      <c r="J15" s="75">
        <f>Bilanca!K23</f>
        <v>308253</v>
      </c>
      <c r="K15" s="76">
        <f>Bilanca!L23</f>
        <v>1040210</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131</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3811</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0</v>
      </c>
      <c r="I21" s="27">
        <f t="shared" si="2"/>
        <v>0</v>
      </c>
      <c r="J21" s="75">
        <f>Bilanca!K29</f>
        <v>0</v>
      </c>
      <c r="K21" s="76">
        <f>Bilanca!L29</f>
        <v>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0</v>
      </c>
      <c r="I22" s="77">
        <f t="shared" si="2"/>
        <v>0</v>
      </c>
      <c r="J22" s="75">
        <f>Bilanca!K30</f>
        <v>0</v>
      </c>
      <c r="K22" s="76">
        <f>Bilanca!L30</f>
        <v>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9</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11</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9</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11</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690866.4</v>
      </c>
      <c r="I35" s="27">
        <f t="shared" si="2"/>
        <v>0</v>
      </c>
      <c r="J35" s="75">
        <f>Bilanca!K43</f>
        <v>445678</v>
      </c>
      <c r="K35" s="76">
        <f>Bilanca!L43</f>
        <v>793141</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49120.4</v>
      </c>
      <c r="I36" s="77">
        <f t="shared" si="2"/>
        <v>0</v>
      </c>
      <c r="J36" s="75">
        <f>Bilanca!K44</f>
        <v>114130</v>
      </c>
      <c r="K36" s="76">
        <f>Bilanca!L44</f>
        <v>13107</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50523.84</v>
      </c>
      <c r="I37" s="27">
        <f t="shared" si="2"/>
        <v>0</v>
      </c>
      <c r="J37" s="75">
        <f>Bilanca!K45</f>
        <v>114130</v>
      </c>
      <c r="K37" s="76">
        <f>Bilanca!L45</f>
        <v>13107</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Dijana Crepulja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023/773-925</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023/773-925</v>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cistoca@gracac.hr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Marina Marković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20150101</v>
      </c>
      <c r="C44" s="27"/>
      <c r="D44" s="27" t="s">
        <v>2272</v>
      </c>
      <c r="E44" s="27">
        <v>1</v>
      </c>
      <c r="F44" s="27">
        <f>Bilanca!I52</f>
        <v>43</v>
      </c>
      <c r="G44" s="27">
        <f>IF(Bilanca!J52=0,"",Bilanca!J52)</f>
      </c>
      <c r="H44" s="224">
        <f t="shared" si="1"/>
        <v>505621.52</v>
      </c>
      <c r="I44" s="77">
        <f t="shared" si="2"/>
        <v>0</v>
      </c>
      <c r="J44" s="75">
        <f>Bilanca!K52</f>
        <v>251638</v>
      </c>
      <c r="K44" s="76">
        <f>Bilanca!L52</f>
        <v>462113</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20151231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501515.1</v>
      </c>
      <c r="I46" s="77">
        <f t="shared" si="4"/>
        <v>0</v>
      </c>
      <c r="J46" s="75">
        <f>Bilanca!K54</f>
        <v>251638</v>
      </c>
      <c r="K46" s="76">
        <f>Bilanca!L54</f>
        <v>431420</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0</v>
      </c>
      <c r="I48" s="77">
        <f t="shared" si="4"/>
        <v>0</v>
      </c>
      <c r="J48" s="75">
        <f>Bilanca!K56</f>
        <v>0</v>
      </c>
      <c r="K48" s="76">
        <f>Bilanca!L56</f>
        <v>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29465.28</v>
      </c>
      <c r="I49" s="27">
        <f t="shared" si="4"/>
        <v>0</v>
      </c>
      <c r="J49" s="75">
        <f>Bilanca!K57</f>
        <v>0</v>
      </c>
      <c r="K49" s="76">
        <f>Bilanca!L57</f>
        <v>30693</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0</v>
      </c>
      <c r="I50" s="77">
        <f t="shared" si="4"/>
        <v>0</v>
      </c>
      <c r="J50" s="75">
        <f>Bilanca!K58</f>
        <v>0</v>
      </c>
      <c r="K50" s="76">
        <f>Bilanca!L58</f>
        <v>0</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0</v>
      </c>
      <c r="I51" s="27">
        <f t="shared" si="4"/>
        <v>0</v>
      </c>
      <c r="J51" s="75">
        <f>Bilanca!K59</f>
        <v>0</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0</v>
      </c>
      <c r="I56" s="77">
        <f t="shared" si="4"/>
        <v>0</v>
      </c>
      <c r="J56" s="75">
        <f>Bilanca!K64</f>
        <v>0</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184343271.91</v>
      </c>
      <c r="C59" s="27"/>
      <c r="D59" s="27" t="s">
        <v>2272</v>
      </c>
      <c r="E59" s="27">
        <v>1</v>
      </c>
      <c r="F59" s="27">
        <f>Bilanca!I67</f>
        <v>58</v>
      </c>
      <c r="G59" s="27">
        <f>IF(Bilanca!J67=0,"",Bilanca!J67)</f>
      </c>
      <c r="H59" s="224">
        <f t="shared" si="3"/>
        <v>415136.16</v>
      </c>
      <c r="I59" s="27">
        <f t="shared" si="4"/>
        <v>0</v>
      </c>
      <c r="J59" s="75">
        <f>Bilanca!K67</f>
        <v>79910</v>
      </c>
      <c r="K59" s="76">
        <f>Bilanca!L67</f>
        <v>317921</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2663279.4</v>
      </c>
      <c r="I61" s="27">
        <f>ABS(ROUND(J61,0)-J61)+ABS(ROUND(K61,0)-K61)</f>
        <v>0</v>
      </c>
      <c r="J61" s="75">
        <f>Bilanca!K69</f>
        <v>767431</v>
      </c>
      <c r="K61" s="76">
        <f>Bilanca!L69</f>
        <v>1835684</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907659.54</v>
      </c>
      <c r="I63" s="27">
        <f>ABS(ROUND(J63,0)-J63)+ABS(ROUND(K63,0)-K63)</f>
        <v>0</v>
      </c>
      <c r="J63" s="75">
        <f>Bilanca!K72</f>
        <v>107507</v>
      </c>
      <c r="K63" s="76">
        <f>Bilanca!L72</f>
        <v>678230</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37800</v>
      </c>
      <c r="I64" s="27">
        <f>ABS(ROUND(J64,0)-J64)+ABS(ROUND(K64,0)-K64)</f>
        <v>0</v>
      </c>
      <c r="J64" s="75">
        <f>Bilanca!K73</f>
        <v>20000</v>
      </c>
      <c r="K64" s="76">
        <f>Bilanca!L73</f>
        <v>20000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0</v>
      </c>
      <c r="I66" s="27">
        <f t="shared" si="6"/>
        <v>0</v>
      </c>
      <c r="J66" s="75">
        <f>Bilanca!K75</f>
        <v>0</v>
      </c>
      <c r="K66" s="76">
        <f>Bilanca!L75</f>
        <v>0</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0</v>
      </c>
      <c r="I71" s="27">
        <f t="shared" si="6"/>
        <v>0</v>
      </c>
      <c r="J71" s="75">
        <f>Bilanca!K80</f>
        <v>0</v>
      </c>
      <c r="K71" s="76">
        <f>Bilanca!L80</f>
        <v>0</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142215.12</v>
      </c>
      <c r="I73" s="27">
        <f t="shared" si="6"/>
        <v>0</v>
      </c>
      <c r="J73" s="75">
        <f>Bilanca!K82</f>
        <v>22507</v>
      </c>
      <c r="K73" s="76">
        <f>Bilanca!L82</f>
        <v>87507</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144190.33000000002</v>
      </c>
      <c r="I74" s="27">
        <f t="shared" si="6"/>
        <v>0</v>
      </c>
      <c r="J74" s="75">
        <f>Bilanca!K83</f>
        <v>22507</v>
      </c>
      <c r="K74" s="76">
        <f>Bilanca!L83</f>
        <v>87507</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904834.4999999999</v>
      </c>
      <c r="I76" s="27">
        <f t="shared" si="6"/>
        <v>0</v>
      </c>
      <c r="J76" s="75">
        <f>Bilanca!K85</f>
        <v>65000</v>
      </c>
      <c r="K76" s="76">
        <f>Bilanca!L85</f>
        <v>570723</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916898.96</v>
      </c>
      <c r="I77" s="27">
        <f t="shared" si="6"/>
        <v>0</v>
      </c>
      <c r="J77" s="75">
        <f>Bilanca!K86</f>
        <v>65000</v>
      </c>
      <c r="K77" s="76">
        <f>Bilanca!L86</f>
        <v>570723</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316000</v>
      </c>
      <c r="I80" s="27">
        <f t="shared" si="6"/>
        <v>0</v>
      </c>
      <c r="J80" s="75">
        <f>Bilanca!K89</f>
        <v>400000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328000</v>
      </c>
      <c r="I83" s="27">
        <f t="shared" si="6"/>
        <v>0</v>
      </c>
      <c r="J83" s="75">
        <f>Bilanca!K92</f>
        <v>400000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668048.76</v>
      </c>
      <c r="I94" s="27">
        <f t="shared" si="6"/>
        <v>0</v>
      </c>
      <c r="J94" s="75">
        <f>Bilanca!K103</f>
        <v>259924</v>
      </c>
      <c r="K94" s="76">
        <f>Bilanca!L103</f>
        <v>229204</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0</v>
      </c>
      <c r="I98" s="27">
        <f t="shared" si="6"/>
        <v>0</v>
      </c>
      <c r="J98" s="75">
        <f>Bilanca!K107</f>
        <v>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430737.44</v>
      </c>
      <c r="I99" s="27">
        <f aca="true" t="shared" si="9" ref="I99:I107">ABS(ROUND(J99,0)-J99)+ABS(ROUND(K99,0)-K99)</f>
        <v>0</v>
      </c>
      <c r="J99" s="75">
        <f>Bilanca!K108</f>
        <v>202552</v>
      </c>
      <c r="K99" s="76">
        <f>Bilanca!L108</f>
        <v>118488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124263.32999999999</v>
      </c>
      <c r="I102" s="27">
        <f t="shared" si="9"/>
        <v>0</v>
      </c>
      <c r="J102" s="75">
        <f>Bilanca!K111</f>
        <v>34615</v>
      </c>
      <c r="K102" s="76">
        <f>Bilanca!L111</f>
        <v>44209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158886.41999999998</v>
      </c>
      <c r="I103" s="27">
        <f t="shared" si="9"/>
        <v>0</v>
      </c>
      <c r="J103" s="75">
        <f>Bilanca!K112</f>
        <v>22757</v>
      </c>
      <c r="K103" s="76">
        <f>Bilanca!L112</f>
        <v>66507</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1967890</v>
      </c>
      <c r="I107" s="27">
        <f t="shared" si="9"/>
        <v>0</v>
      </c>
      <c r="J107" s="75">
        <f>Bilanca!K116</f>
        <v>0</v>
      </c>
      <c r="K107" s="76">
        <f>Bilanca!L116</f>
        <v>928250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4749514.930000001</v>
      </c>
      <c r="I108" s="27">
        <f aca="true" t="shared" si="11" ref="I108:I113">ABS(ROUND(J108,0)-J108)+ABS(ROUND(K108,0)-K108)</f>
        <v>0</v>
      </c>
      <c r="J108" s="75">
        <f>Bilanca!K117</f>
        <v>767431</v>
      </c>
      <c r="K108" s="76">
        <f>Bilanca!L117</f>
        <v>1835684</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4907707.380000001</v>
      </c>
      <c r="I112" s="27">
        <f t="shared" si="11"/>
        <v>0</v>
      </c>
      <c r="J112" s="75">
        <f>RDG!K9</f>
        <v>1119492</v>
      </c>
      <c r="K112" s="76">
        <f>RDG!L9</f>
        <v>1650933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4517831.359999999</v>
      </c>
      <c r="I113" s="27">
        <f t="shared" si="11"/>
        <v>0</v>
      </c>
      <c r="J113" s="75">
        <f>RDG!K10</f>
        <v>1119182</v>
      </c>
      <c r="K113" s="76">
        <f>RDG!L10</f>
        <v>1457298</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437965.39999999997</v>
      </c>
      <c r="I114" s="27">
        <f aca="true" t="shared" si="13" ref="I114:I158">ABS(ROUND(J114,0)-J114)+ABS(ROUND(K114,0)-K114)</f>
        <v>0</v>
      </c>
      <c r="J114" s="75">
        <f>RDG!K11</f>
        <v>310</v>
      </c>
      <c r="K114" s="76">
        <f>RDG!L11</f>
        <v>193635</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5180551.02</v>
      </c>
      <c r="I115" s="27">
        <f t="shared" si="13"/>
        <v>0</v>
      </c>
      <c r="J115" s="75">
        <f>RDG!K12</f>
        <v>1435393</v>
      </c>
      <c r="K115" s="76">
        <f>RDG!L12</f>
        <v>1554475</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1582175.0399999998</v>
      </c>
      <c r="I117" s="27">
        <f t="shared" si="13"/>
        <v>0</v>
      </c>
      <c r="J117" s="75">
        <f>RDG!K14</f>
        <v>375398</v>
      </c>
      <c r="K117" s="76">
        <f>RDG!L14</f>
        <v>494273</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882539.19</v>
      </c>
      <c r="I118" s="27">
        <f t="shared" si="13"/>
        <v>0</v>
      </c>
      <c r="J118" s="75">
        <f>RDG!K15</f>
        <v>226317</v>
      </c>
      <c r="K118" s="76">
        <f>RDG!L15</f>
        <v>263995</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725468.03</v>
      </c>
      <c r="I120" s="27">
        <f t="shared" si="13"/>
        <v>0</v>
      </c>
      <c r="J120" s="75">
        <f>RDG!K17</f>
        <v>149081</v>
      </c>
      <c r="K120" s="76">
        <f>RDG!L17</f>
        <v>230278</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2445824.4000000004</v>
      </c>
      <c r="I121" s="27">
        <f t="shared" si="13"/>
        <v>0</v>
      </c>
      <c r="J121" s="75">
        <f>RDG!K18</f>
        <v>573293</v>
      </c>
      <c r="K121" s="76">
        <f>RDG!L18</f>
        <v>732447</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1627146.2899999998</v>
      </c>
      <c r="I122" s="27">
        <f t="shared" si="13"/>
        <v>0</v>
      </c>
      <c r="J122" s="75">
        <f>RDG!K19</f>
        <v>369627</v>
      </c>
      <c r="K122" s="76">
        <f>RDG!L19</f>
        <v>487561</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528665.04</v>
      </c>
      <c r="I123" s="27">
        <f t="shared" si="13"/>
        <v>0</v>
      </c>
      <c r="J123" s="75">
        <f>RDG!K20</f>
        <v>121536</v>
      </c>
      <c r="K123" s="76">
        <f>RDG!L20</f>
        <v>155898</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319930.38</v>
      </c>
      <c r="I124" s="27">
        <f t="shared" si="13"/>
        <v>0</v>
      </c>
      <c r="J124" s="75">
        <f>RDG!K21</f>
        <v>82130</v>
      </c>
      <c r="K124" s="76">
        <f>RDG!L21</f>
        <v>88988</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652771.96</v>
      </c>
      <c r="I125" s="27">
        <f t="shared" si="13"/>
        <v>0</v>
      </c>
      <c r="J125" s="75">
        <f>RDG!K22</f>
        <v>44209</v>
      </c>
      <c r="K125" s="76">
        <f>RDG!L22</f>
        <v>241110</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269728.75</v>
      </c>
      <c r="I126" s="27">
        <f t="shared" si="13"/>
        <v>0</v>
      </c>
      <c r="J126" s="75">
        <f>RDG!K23</f>
        <v>42493</v>
      </c>
      <c r="K126" s="76">
        <f>RDG!L23</f>
        <v>86645</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0</v>
      </c>
      <c r="I127" s="27">
        <f t="shared" si="13"/>
        <v>0</v>
      </c>
      <c r="J127" s="75">
        <f>RDG!K24</f>
        <v>0</v>
      </c>
      <c r="K127" s="76">
        <f>RDG!L24</f>
        <v>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0</v>
      </c>
      <c r="I129" s="27">
        <f t="shared" si="13"/>
        <v>0</v>
      </c>
      <c r="J129" s="75">
        <f>RDG!K26</f>
        <v>0</v>
      </c>
      <c r="K129" s="76">
        <f>RDG!L26</f>
        <v>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516000</v>
      </c>
      <c r="I130" s="27">
        <f t="shared" si="13"/>
        <v>0</v>
      </c>
      <c r="J130" s="75">
        <f>RDG!K27</f>
        <v>400000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1958129.0499999998</v>
      </c>
      <c r="I132" s="27">
        <f t="shared" si="13"/>
        <v>0</v>
      </c>
      <c r="J132" s="75">
        <f>RDG!K29</f>
        <v>417859</v>
      </c>
      <c r="K132" s="76">
        <f>RDG!L29</f>
        <v>538448</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675.64</v>
      </c>
      <c r="I134" s="27">
        <f t="shared" si="13"/>
        <v>0</v>
      </c>
      <c r="J134" s="75">
        <f>RDG!K31</f>
        <v>112</v>
      </c>
      <c r="K134" s="76">
        <f>RDG!L31</f>
        <v>198</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2032175.92</v>
      </c>
      <c r="I137" s="27">
        <f t="shared" si="13"/>
        <v>0</v>
      </c>
      <c r="J137" s="75">
        <f>RDG!K34</f>
        <v>417747</v>
      </c>
      <c r="K137" s="76">
        <f>RDG!L34</f>
        <v>538250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30160.549999999996</v>
      </c>
      <c r="I138" s="27">
        <f t="shared" si="13"/>
        <v>0</v>
      </c>
      <c r="J138" s="75">
        <f>RDG!K35</f>
        <v>20617</v>
      </c>
      <c r="K138" s="76">
        <f>RDG!L35</f>
        <v>699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0</v>
      </c>
      <c r="I140" s="27">
        <f t="shared" si="13"/>
        <v>0</v>
      </c>
      <c r="J140" s="75">
        <f>RDG!K37</f>
        <v>0</v>
      </c>
      <c r="K140" s="76">
        <f>RDG!L37</f>
        <v>0</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31041.149999999998</v>
      </c>
      <c r="I142" s="27">
        <f t="shared" si="13"/>
        <v>0</v>
      </c>
      <c r="J142" s="75">
        <f>RDG!K39</f>
        <v>20617</v>
      </c>
      <c r="K142" s="76">
        <f>RDG!L39</f>
        <v>699</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8637524.98</v>
      </c>
      <c r="I147" s="27">
        <f t="shared" si="13"/>
        <v>0</v>
      </c>
      <c r="J147" s="75">
        <f>RDG!K44</f>
        <v>1537351</v>
      </c>
      <c r="K147" s="76">
        <f>RDG!L44</f>
        <v>2189381</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6712546.26</v>
      </c>
      <c r="I148" s="27">
        <f t="shared" si="13"/>
        <v>0</v>
      </c>
      <c r="J148" s="75">
        <f>RDG!K45</f>
        <v>1456010</v>
      </c>
      <c r="K148" s="76">
        <f>RDG!L45</f>
        <v>1555174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1997637.4</v>
      </c>
      <c r="I149" s="27">
        <f t="shared" si="13"/>
        <v>0</v>
      </c>
      <c r="J149" s="75">
        <f>RDG!K46</f>
        <v>81341</v>
      </c>
      <c r="K149" s="76">
        <f>RDG!L46</f>
        <v>634207</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2011134.95</v>
      </c>
      <c r="I150" s="27">
        <f t="shared" si="13"/>
        <v>0</v>
      </c>
      <c r="J150" s="75">
        <f>RDG!K47</f>
        <v>81341</v>
      </c>
      <c r="K150" s="76">
        <f>RDG!L47</f>
        <v>634207</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216396.59000000003</v>
      </c>
      <c r="I152" s="27">
        <f t="shared" si="13"/>
        <v>0</v>
      </c>
      <c r="J152" s="75">
        <f>RDG!K49</f>
        <v>16341</v>
      </c>
      <c r="K152" s="76">
        <f>RDG!L49</f>
        <v>63484</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1833797.92</v>
      </c>
      <c r="I153" s="27">
        <f t="shared" si="13"/>
        <v>0</v>
      </c>
      <c r="J153" s="75">
        <f>RDG!K50</f>
        <v>65000</v>
      </c>
      <c r="K153" s="76">
        <f>RDG!L50</f>
        <v>570723</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1845862.38</v>
      </c>
      <c r="I154" s="27">
        <f t="shared" si="13"/>
        <v>0</v>
      </c>
      <c r="J154" s="75">
        <f>RDG!K51</f>
        <v>65000</v>
      </c>
      <c r="K154" s="76">
        <f>RDG!L51</f>
        <v>570723</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3" t="s">
        <v>1736</v>
      </c>
      <c r="B1" s="274"/>
      <c r="C1" s="107" t="s">
        <v>1785</v>
      </c>
      <c r="D1" s="104" t="s">
        <v>2586</v>
      </c>
      <c r="E1" s="104" t="s">
        <v>182</v>
      </c>
      <c r="F1" s="125" t="s">
        <v>719</v>
      </c>
      <c r="G1" s="104" t="s">
        <v>1786</v>
      </c>
      <c r="H1" s="125" t="s">
        <v>1787</v>
      </c>
      <c r="I1" s="104" t="s">
        <v>1788</v>
      </c>
      <c r="J1" s="105"/>
      <c r="O1" s="3">
        <f>SUM(N9:N108)</f>
        <v>0</v>
      </c>
    </row>
    <row r="2" spans="1:10" s="3" customFormat="1" ht="19.5" customHeight="1">
      <c r="A2" s="275"/>
      <c r="B2" s="276"/>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1" t="s">
        <v>462</v>
      </c>
      <c r="B4" s="622"/>
      <c r="C4" s="622"/>
      <c r="D4" s="622"/>
      <c r="E4" s="622"/>
      <c r="F4" s="622"/>
      <c r="G4" s="622"/>
      <c r="H4" s="622"/>
      <c r="I4" s="623"/>
      <c r="J4" s="623"/>
      <c r="K4" s="624"/>
    </row>
    <row r="5" spans="1:11" s="3" customFormat="1" ht="19.5" customHeight="1">
      <c r="A5" s="609" t="str">
        <f>"za razdoblje "&amp;IF(Opci!E5&lt;&gt;"",TEXT(Opci!E5,"DD.MM.YYYY."),"__.__.____.")&amp;" do "&amp;IF(Opci!H5&lt;&gt;"",TEXT(Opci!H5,"DD.MM.YYYY."),"__.__.____.")</f>
        <v>za razdoblje 01.01.2015. do 31.12.2015.</v>
      </c>
      <c r="B5" s="610"/>
      <c r="C5" s="610"/>
      <c r="D5" s="610"/>
      <c r="E5" s="610"/>
      <c r="F5" s="610"/>
      <c r="G5" s="610"/>
      <c r="H5" s="610"/>
      <c r="I5" s="611"/>
      <c r="J5" s="612"/>
      <c r="K5" s="613"/>
    </row>
    <row r="6" spans="1:11" s="3" customFormat="1" ht="19.5" customHeight="1">
      <c r="A6" s="625" t="str">
        <f>"Obveznik: "&amp;IF(Opci!C19&lt;&gt;"",Opci!C19,"________")&amp;"; "&amp;IF(Opci!C25&lt;&gt;"",Opci!C25,"_____________________________________________________________"&amp;"; "&amp;IF(Opci!F27&lt;&gt;"",Opci!F27,"_______________"))</f>
        <v>Obveznik: 04090128; GRAČAC ČISTOĆA d.o.o.</v>
      </c>
      <c r="B6" s="626"/>
      <c r="C6" s="626"/>
      <c r="D6" s="626"/>
      <c r="E6" s="626"/>
      <c r="F6" s="626"/>
      <c r="G6" s="626"/>
      <c r="H6" s="626"/>
      <c r="I6" s="626"/>
      <c r="J6" s="626"/>
      <c r="K6" s="627"/>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16"/>
      <c r="C9" s="617"/>
      <c r="D9" s="628"/>
      <c r="E9" s="628"/>
      <c r="F9" s="628"/>
      <c r="G9" s="628"/>
      <c r="H9" s="628"/>
      <c r="I9" s="628"/>
      <c r="J9" s="628"/>
      <c r="K9" s="20"/>
    </row>
    <row r="10" spans="1:11" ht="13.5" customHeight="1">
      <c r="A10" s="17" t="s">
        <v>465</v>
      </c>
      <c r="B10" s="619"/>
      <c r="C10" s="620"/>
      <c r="D10" s="618"/>
      <c r="E10" s="618"/>
      <c r="F10" s="618"/>
      <c r="G10" s="618"/>
      <c r="H10" s="618"/>
      <c r="I10" s="618"/>
      <c r="J10" s="618"/>
      <c r="K10" s="18"/>
    </row>
    <row r="11" spans="1:11" ht="13.5" customHeight="1">
      <c r="A11" s="17" t="s">
        <v>466</v>
      </c>
      <c r="B11" s="619"/>
      <c r="C11" s="620"/>
      <c r="D11" s="618"/>
      <c r="E11" s="618"/>
      <c r="F11" s="618"/>
      <c r="G11" s="618"/>
      <c r="H11" s="618"/>
      <c r="I11" s="618"/>
      <c r="J11" s="618"/>
      <c r="K11" s="18"/>
    </row>
    <row r="12" spans="1:11" ht="13.5" customHeight="1">
      <c r="A12" s="17" t="s">
        <v>467</v>
      </c>
      <c r="B12" s="619"/>
      <c r="C12" s="620"/>
      <c r="D12" s="618"/>
      <c r="E12" s="618"/>
      <c r="F12" s="618"/>
      <c r="G12" s="618"/>
      <c r="H12" s="618"/>
      <c r="I12" s="618"/>
      <c r="J12" s="618"/>
      <c r="K12" s="18"/>
    </row>
    <row r="13" spans="1:11" ht="13.5" customHeight="1">
      <c r="A13" s="17" t="s">
        <v>468</v>
      </c>
      <c r="B13" s="619"/>
      <c r="C13" s="620"/>
      <c r="D13" s="618"/>
      <c r="E13" s="618"/>
      <c r="F13" s="618"/>
      <c r="G13" s="618"/>
      <c r="H13" s="618"/>
      <c r="I13" s="618"/>
      <c r="J13" s="618"/>
      <c r="K13" s="18"/>
    </row>
    <row r="14" spans="1:11" ht="13.5" customHeight="1">
      <c r="A14" s="17" t="s">
        <v>469</v>
      </c>
      <c r="B14" s="619"/>
      <c r="C14" s="620"/>
      <c r="D14" s="618"/>
      <c r="E14" s="618"/>
      <c r="F14" s="618"/>
      <c r="G14" s="618"/>
      <c r="H14" s="618"/>
      <c r="I14" s="618"/>
      <c r="J14" s="618"/>
      <c r="K14" s="18"/>
    </row>
    <row r="15" spans="1:11" ht="13.5" customHeight="1">
      <c r="A15" s="17" t="s">
        <v>470</v>
      </c>
      <c r="B15" s="619"/>
      <c r="C15" s="620"/>
      <c r="D15" s="618"/>
      <c r="E15" s="618"/>
      <c r="F15" s="618"/>
      <c r="G15" s="618"/>
      <c r="H15" s="618"/>
      <c r="I15" s="618"/>
      <c r="J15" s="618"/>
      <c r="K15" s="18"/>
    </row>
    <row r="16" spans="1:11" ht="13.5" customHeight="1">
      <c r="A16" s="17" t="s">
        <v>1954</v>
      </c>
      <c r="B16" s="619"/>
      <c r="C16" s="620"/>
      <c r="D16" s="618"/>
      <c r="E16" s="618"/>
      <c r="F16" s="618"/>
      <c r="G16" s="618"/>
      <c r="H16" s="618"/>
      <c r="I16" s="618"/>
      <c r="J16" s="618"/>
      <c r="K16" s="18"/>
    </row>
    <row r="17" spans="1:11" ht="13.5" customHeight="1">
      <c r="A17" s="17" t="s">
        <v>1955</v>
      </c>
      <c r="B17" s="619"/>
      <c r="C17" s="620"/>
      <c r="D17" s="618"/>
      <c r="E17" s="618"/>
      <c r="F17" s="618"/>
      <c r="G17" s="618"/>
      <c r="H17" s="618"/>
      <c r="I17" s="618"/>
      <c r="J17" s="618"/>
      <c r="K17" s="18"/>
    </row>
    <row r="18" spans="1:11" ht="13.5" customHeight="1">
      <c r="A18" s="17" t="s">
        <v>1956</v>
      </c>
      <c r="B18" s="619"/>
      <c r="C18" s="620"/>
      <c r="D18" s="618"/>
      <c r="E18" s="618"/>
      <c r="F18" s="618"/>
      <c r="G18" s="618"/>
      <c r="H18" s="618"/>
      <c r="I18" s="618"/>
      <c r="J18" s="618"/>
      <c r="K18" s="18"/>
    </row>
    <row r="19" spans="1:11" ht="13.5" customHeight="1">
      <c r="A19" s="17" t="s">
        <v>1957</v>
      </c>
      <c r="B19" s="619"/>
      <c r="C19" s="620"/>
      <c r="D19" s="618"/>
      <c r="E19" s="618"/>
      <c r="F19" s="618"/>
      <c r="G19" s="618"/>
      <c r="H19" s="618"/>
      <c r="I19" s="618"/>
      <c r="J19" s="618"/>
      <c r="K19" s="18"/>
    </row>
    <row r="20" spans="1:11" ht="13.5" customHeight="1">
      <c r="A20" s="17" t="s">
        <v>1958</v>
      </c>
      <c r="B20" s="619"/>
      <c r="C20" s="620"/>
      <c r="D20" s="618"/>
      <c r="E20" s="618"/>
      <c r="F20" s="618"/>
      <c r="G20" s="618"/>
      <c r="H20" s="618"/>
      <c r="I20" s="618"/>
      <c r="J20" s="618"/>
      <c r="K20" s="18"/>
    </row>
    <row r="21" spans="1:11" ht="13.5" customHeight="1">
      <c r="A21" s="17" t="s">
        <v>1959</v>
      </c>
      <c r="B21" s="619"/>
      <c r="C21" s="620"/>
      <c r="D21" s="618"/>
      <c r="E21" s="618"/>
      <c r="F21" s="618"/>
      <c r="G21" s="618"/>
      <c r="H21" s="618"/>
      <c r="I21" s="618"/>
      <c r="J21" s="618"/>
      <c r="K21" s="18"/>
    </row>
    <row r="22" spans="1:11" ht="13.5" customHeight="1">
      <c r="A22" s="17" t="s">
        <v>1960</v>
      </c>
      <c r="B22" s="619"/>
      <c r="C22" s="620"/>
      <c r="D22" s="618"/>
      <c r="E22" s="618"/>
      <c r="F22" s="618"/>
      <c r="G22" s="618"/>
      <c r="H22" s="618"/>
      <c r="I22" s="618"/>
      <c r="J22" s="618"/>
      <c r="K22" s="18"/>
    </row>
    <row r="23" spans="1:11" ht="13.5" customHeight="1">
      <c r="A23" s="17" t="s">
        <v>1210</v>
      </c>
      <c r="B23" s="619"/>
      <c r="C23" s="620"/>
      <c r="D23" s="618"/>
      <c r="E23" s="618"/>
      <c r="F23" s="618"/>
      <c r="G23" s="618"/>
      <c r="H23" s="618"/>
      <c r="I23" s="618"/>
      <c r="J23" s="618"/>
      <c r="K23" s="18"/>
    </row>
    <row r="24" spans="1:11" ht="13.5" customHeight="1">
      <c r="A24" s="17" t="s">
        <v>1211</v>
      </c>
      <c r="B24" s="619"/>
      <c r="C24" s="620"/>
      <c r="D24" s="618"/>
      <c r="E24" s="618"/>
      <c r="F24" s="618"/>
      <c r="G24" s="618"/>
      <c r="H24" s="618"/>
      <c r="I24" s="618"/>
      <c r="J24" s="618"/>
      <c r="K24" s="18"/>
    </row>
    <row r="25" spans="1:11" ht="13.5" customHeight="1">
      <c r="A25" s="17" t="s">
        <v>1212</v>
      </c>
      <c r="B25" s="619"/>
      <c r="C25" s="620"/>
      <c r="D25" s="618"/>
      <c r="E25" s="618"/>
      <c r="F25" s="618"/>
      <c r="G25" s="618"/>
      <c r="H25" s="618"/>
      <c r="I25" s="618"/>
      <c r="J25" s="618"/>
      <c r="K25" s="18"/>
    </row>
    <row r="26" spans="1:11" ht="13.5" customHeight="1">
      <c r="A26" s="17" t="s">
        <v>1213</v>
      </c>
      <c r="B26" s="619"/>
      <c r="C26" s="620"/>
      <c r="D26" s="618"/>
      <c r="E26" s="618"/>
      <c r="F26" s="618"/>
      <c r="G26" s="618"/>
      <c r="H26" s="618"/>
      <c r="I26" s="618"/>
      <c r="J26" s="618"/>
      <c r="K26" s="18"/>
    </row>
    <row r="27" spans="1:11" ht="13.5" customHeight="1">
      <c r="A27" s="17" t="s">
        <v>1214</v>
      </c>
      <c r="B27" s="619"/>
      <c r="C27" s="620"/>
      <c r="D27" s="618"/>
      <c r="E27" s="618"/>
      <c r="F27" s="618"/>
      <c r="G27" s="618"/>
      <c r="H27" s="618"/>
      <c r="I27" s="618"/>
      <c r="J27" s="618"/>
      <c r="K27" s="18"/>
    </row>
    <row r="28" spans="1:11" ht="13.5" customHeight="1">
      <c r="A28" s="17" t="s">
        <v>1215</v>
      </c>
      <c r="B28" s="619"/>
      <c r="C28" s="620"/>
      <c r="D28" s="618"/>
      <c r="E28" s="618"/>
      <c r="F28" s="618"/>
      <c r="G28" s="618"/>
      <c r="H28" s="618"/>
      <c r="I28" s="618"/>
      <c r="J28" s="618"/>
      <c r="K28" s="18"/>
    </row>
    <row r="29" spans="1:11" ht="13.5" customHeight="1">
      <c r="A29" s="17" t="s">
        <v>1216</v>
      </c>
      <c r="B29" s="619"/>
      <c r="C29" s="620"/>
      <c r="D29" s="618"/>
      <c r="E29" s="618"/>
      <c r="F29" s="618"/>
      <c r="G29" s="618"/>
      <c r="H29" s="618"/>
      <c r="I29" s="618"/>
      <c r="J29" s="618"/>
      <c r="K29" s="18"/>
    </row>
    <row r="30" spans="1:11" ht="13.5" customHeight="1">
      <c r="A30" s="17" t="s">
        <v>1217</v>
      </c>
      <c r="B30" s="619"/>
      <c r="C30" s="620"/>
      <c r="D30" s="618"/>
      <c r="E30" s="618"/>
      <c r="F30" s="618"/>
      <c r="G30" s="618"/>
      <c r="H30" s="618"/>
      <c r="I30" s="618"/>
      <c r="J30" s="618"/>
      <c r="K30" s="18"/>
    </row>
    <row r="31" spans="1:11" ht="13.5" customHeight="1">
      <c r="A31" s="17" t="s">
        <v>1218</v>
      </c>
      <c r="B31" s="619"/>
      <c r="C31" s="620"/>
      <c r="D31" s="618"/>
      <c r="E31" s="618"/>
      <c r="F31" s="618"/>
      <c r="G31" s="618"/>
      <c r="H31" s="618"/>
      <c r="I31" s="618"/>
      <c r="J31" s="618"/>
      <c r="K31" s="18"/>
    </row>
    <row r="32" spans="1:11" ht="13.5" customHeight="1">
      <c r="A32" s="17" t="s">
        <v>1219</v>
      </c>
      <c r="B32" s="619"/>
      <c r="C32" s="620"/>
      <c r="D32" s="618"/>
      <c r="E32" s="618"/>
      <c r="F32" s="618"/>
      <c r="G32" s="618"/>
      <c r="H32" s="618"/>
      <c r="I32" s="618"/>
      <c r="J32" s="618"/>
      <c r="K32" s="18"/>
    </row>
    <row r="33" spans="1:11" ht="13.5" customHeight="1">
      <c r="A33" s="17" t="s">
        <v>1220</v>
      </c>
      <c r="B33" s="619"/>
      <c r="C33" s="620"/>
      <c r="D33" s="618"/>
      <c r="E33" s="618"/>
      <c r="F33" s="618"/>
      <c r="G33" s="618"/>
      <c r="H33" s="618"/>
      <c r="I33" s="618"/>
      <c r="J33" s="618"/>
      <c r="K33" s="18"/>
    </row>
    <row r="34" spans="1:11" ht="13.5" customHeight="1">
      <c r="A34" s="17" t="s">
        <v>1221</v>
      </c>
      <c r="B34" s="619"/>
      <c r="C34" s="620"/>
      <c r="D34" s="618"/>
      <c r="E34" s="618"/>
      <c r="F34" s="618"/>
      <c r="G34" s="618"/>
      <c r="H34" s="618"/>
      <c r="I34" s="618"/>
      <c r="J34" s="618"/>
      <c r="K34" s="18"/>
    </row>
    <row r="35" spans="1:11" ht="13.5" customHeight="1">
      <c r="A35" s="17" t="s">
        <v>1222</v>
      </c>
      <c r="B35" s="619"/>
      <c r="C35" s="620"/>
      <c r="D35" s="618"/>
      <c r="E35" s="618"/>
      <c r="F35" s="618"/>
      <c r="G35" s="618"/>
      <c r="H35" s="618"/>
      <c r="I35" s="618"/>
      <c r="J35" s="618"/>
      <c r="K35" s="18"/>
    </row>
    <row r="36" spans="1:11" ht="13.5" customHeight="1">
      <c r="A36" s="17" t="s">
        <v>1223</v>
      </c>
      <c r="B36" s="619"/>
      <c r="C36" s="620"/>
      <c r="D36" s="618"/>
      <c r="E36" s="618"/>
      <c r="F36" s="618"/>
      <c r="G36" s="618"/>
      <c r="H36" s="618"/>
      <c r="I36" s="618"/>
      <c r="J36" s="618"/>
      <c r="K36" s="18"/>
    </row>
    <row r="37" spans="1:11" ht="13.5" customHeight="1">
      <c r="A37" s="17" t="s">
        <v>1224</v>
      </c>
      <c r="B37" s="619"/>
      <c r="C37" s="620"/>
      <c r="D37" s="618"/>
      <c r="E37" s="618"/>
      <c r="F37" s="618"/>
      <c r="G37" s="618"/>
      <c r="H37" s="618"/>
      <c r="I37" s="618"/>
      <c r="J37" s="618"/>
      <c r="K37" s="18"/>
    </row>
    <row r="38" spans="1:11" ht="13.5" customHeight="1">
      <c r="A38" s="17" t="s">
        <v>2489</v>
      </c>
      <c r="B38" s="619"/>
      <c r="C38" s="620"/>
      <c r="D38" s="618"/>
      <c r="E38" s="618"/>
      <c r="F38" s="618"/>
      <c r="G38" s="618"/>
      <c r="H38" s="618"/>
      <c r="I38" s="618"/>
      <c r="J38" s="618"/>
      <c r="K38" s="18"/>
    </row>
    <row r="39" spans="1:11" ht="13.5" customHeight="1">
      <c r="A39" s="17" t="s">
        <v>1815</v>
      </c>
      <c r="B39" s="619"/>
      <c r="C39" s="620"/>
      <c r="D39" s="618"/>
      <c r="E39" s="618"/>
      <c r="F39" s="618"/>
      <c r="G39" s="618"/>
      <c r="H39" s="618"/>
      <c r="I39" s="618"/>
      <c r="J39" s="618"/>
      <c r="K39" s="18"/>
    </row>
    <row r="40" spans="1:11" ht="13.5" customHeight="1">
      <c r="A40" s="17" t="s">
        <v>1816</v>
      </c>
      <c r="B40" s="619"/>
      <c r="C40" s="620"/>
      <c r="D40" s="618"/>
      <c r="E40" s="618"/>
      <c r="F40" s="618"/>
      <c r="G40" s="618"/>
      <c r="H40" s="618"/>
      <c r="I40" s="618"/>
      <c r="J40" s="618"/>
      <c r="K40" s="18"/>
    </row>
    <row r="41" spans="1:11" ht="13.5" customHeight="1">
      <c r="A41" s="17" t="s">
        <v>1817</v>
      </c>
      <c r="B41" s="619"/>
      <c r="C41" s="620"/>
      <c r="D41" s="618"/>
      <c r="E41" s="618"/>
      <c r="F41" s="618"/>
      <c r="G41" s="618"/>
      <c r="H41" s="618"/>
      <c r="I41" s="618"/>
      <c r="J41" s="618"/>
      <c r="K41" s="18"/>
    </row>
    <row r="42" spans="1:11" ht="13.5" customHeight="1">
      <c r="A42" s="17" t="s">
        <v>1818</v>
      </c>
      <c r="B42" s="619"/>
      <c r="C42" s="620"/>
      <c r="D42" s="618"/>
      <c r="E42" s="618"/>
      <c r="F42" s="618"/>
      <c r="G42" s="618"/>
      <c r="H42" s="618"/>
      <c r="I42" s="618"/>
      <c r="J42" s="618"/>
      <c r="K42" s="18"/>
    </row>
    <row r="43" spans="1:11" ht="13.5" customHeight="1">
      <c r="A43" s="17" t="s">
        <v>1819</v>
      </c>
      <c r="B43" s="619"/>
      <c r="C43" s="620"/>
      <c r="D43" s="618"/>
      <c r="E43" s="618"/>
      <c r="F43" s="618"/>
      <c r="G43" s="618"/>
      <c r="H43" s="618"/>
      <c r="I43" s="618"/>
      <c r="J43" s="618"/>
      <c r="K43" s="18"/>
    </row>
    <row r="44" spans="1:11" ht="13.5" customHeight="1">
      <c r="A44" s="17" t="s">
        <v>1820</v>
      </c>
      <c r="B44" s="619"/>
      <c r="C44" s="620"/>
      <c r="D44" s="618"/>
      <c r="E44" s="618"/>
      <c r="F44" s="618"/>
      <c r="G44" s="618"/>
      <c r="H44" s="618"/>
      <c r="I44" s="618"/>
      <c r="J44" s="618"/>
      <c r="K44" s="18"/>
    </row>
    <row r="45" spans="1:11" ht="13.5" customHeight="1">
      <c r="A45" s="17" t="s">
        <v>1304</v>
      </c>
      <c r="B45" s="619"/>
      <c r="C45" s="620"/>
      <c r="D45" s="618"/>
      <c r="E45" s="618"/>
      <c r="F45" s="618"/>
      <c r="G45" s="618"/>
      <c r="H45" s="618"/>
      <c r="I45" s="618"/>
      <c r="J45" s="618"/>
      <c r="K45" s="18"/>
    </row>
    <row r="46" spans="1:11" ht="13.5" customHeight="1">
      <c r="A46" s="17" t="s">
        <v>2315</v>
      </c>
      <c r="B46" s="619"/>
      <c r="C46" s="620"/>
      <c r="D46" s="618"/>
      <c r="E46" s="618"/>
      <c r="F46" s="618"/>
      <c r="G46" s="618"/>
      <c r="H46" s="618"/>
      <c r="I46" s="618"/>
      <c r="J46" s="618"/>
      <c r="K46" s="18"/>
    </row>
    <row r="47" spans="1:11" ht="13.5" customHeight="1">
      <c r="A47" s="17" t="s">
        <v>2316</v>
      </c>
      <c r="B47" s="619"/>
      <c r="C47" s="620"/>
      <c r="D47" s="618"/>
      <c r="E47" s="618"/>
      <c r="F47" s="618"/>
      <c r="G47" s="618"/>
      <c r="H47" s="618"/>
      <c r="I47" s="618"/>
      <c r="J47" s="618"/>
      <c r="K47" s="18"/>
    </row>
    <row r="48" spans="1:11" ht="13.5" customHeight="1">
      <c r="A48" s="17" t="s">
        <v>2317</v>
      </c>
      <c r="B48" s="619"/>
      <c r="C48" s="620"/>
      <c r="D48" s="618"/>
      <c r="E48" s="618"/>
      <c r="F48" s="618"/>
      <c r="G48" s="618"/>
      <c r="H48" s="618"/>
      <c r="I48" s="618"/>
      <c r="J48" s="618"/>
      <c r="K48" s="18"/>
    </row>
    <row r="49" spans="1:11" ht="13.5" customHeight="1">
      <c r="A49" s="17" t="s">
        <v>2318</v>
      </c>
      <c r="B49" s="619"/>
      <c r="C49" s="620"/>
      <c r="D49" s="618"/>
      <c r="E49" s="618"/>
      <c r="F49" s="618"/>
      <c r="G49" s="618"/>
      <c r="H49" s="618"/>
      <c r="I49" s="618"/>
      <c r="J49" s="618"/>
      <c r="K49" s="18"/>
    </row>
    <row r="50" spans="1:11" ht="13.5" customHeight="1">
      <c r="A50" s="17" t="s">
        <v>2319</v>
      </c>
      <c r="B50" s="619"/>
      <c r="C50" s="620"/>
      <c r="D50" s="618"/>
      <c r="E50" s="618"/>
      <c r="F50" s="618"/>
      <c r="G50" s="618"/>
      <c r="H50" s="618"/>
      <c r="I50" s="618"/>
      <c r="J50" s="618"/>
      <c r="K50" s="18"/>
    </row>
    <row r="51" spans="1:11" ht="13.5" customHeight="1">
      <c r="A51" s="17" t="s">
        <v>2320</v>
      </c>
      <c r="B51" s="619"/>
      <c r="C51" s="620"/>
      <c r="D51" s="618"/>
      <c r="E51" s="618"/>
      <c r="F51" s="618"/>
      <c r="G51" s="618"/>
      <c r="H51" s="618"/>
      <c r="I51" s="618"/>
      <c r="J51" s="618"/>
      <c r="K51" s="18"/>
    </row>
    <row r="52" spans="1:11" ht="13.5" customHeight="1">
      <c r="A52" s="17" t="s">
        <v>2321</v>
      </c>
      <c r="B52" s="619"/>
      <c r="C52" s="620"/>
      <c r="D52" s="618"/>
      <c r="E52" s="618"/>
      <c r="F52" s="618"/>
      <c r="G52" s="618"/>
      <c r="H52" s="618"/>
      <c r="I52" s="618"/>
      <c r="J52" s="618"/>
      <c r="K52" s="18"/>
    </row>
    <row r="53" spans="1:11" ht="13.5" customHeight="1">
      <c r="A53" s="17" t="s">
        <v>2322</v>
      </c>
      <c r="B53" s="619"/>
      <c r="C53" s="620"/>
      <c r="D53" s="618"/>
      <c r="E53" s="618"/>
      <c r="F53" s="618"/>
      <c r="G53" s="618"/>
      <c r="H53" s="618"/>
      <c r="I53" s="618"/>
      <c r="J53" s="618"/>
      <c r="K53" s="18"/>
    </row>
    <row r="54" spans="1:11" ht="13.5" customHeight="1">
      <c r="A54" s="17" t="s">
        <v>2323</v>
      </c>
      <c r="B54" s="619"/>
      <c r="C54" s="620"/>
      <c r="D54" s="618"/>
      <c r="E54" s="618"/>
      <c r="F54" s="618"/>
      <c r="G54" s="618"/>
      <c r="H54" s="618"/>
      <c r="I54" s="618"/>
      <c r="J54" s="618"/>
      <c r="K54" s="18"/>
    </row>
    <row r="55" spans="1:11" ht="13.5" customHeight="1">
      <c r="A55" s="17" t="s">
        <v>2324</v>
      </c>
      <c r="B55" s="619"/>
      <c r="C55" s="620"/>
      <c r="D55" s="618"/>
      <c r="E55" s="618"/>
      <c r="F55" s="618"/>
      <c r="G55" s="618"/>
      <c r="H55" s="618"/>
      <c r="I55" s="618"/>
      <c r="J55" s="618"/>
      <c r="K55" s="18"/>
    </row>
    <row r="56" spans="1:11" ht="13.5" customHeight="1">
      <c r="A56" s="17" t="s">
        <v>2325</v>
      </c>
      <c r="B56" s="619"/>
      <c r="C56" s="620"/>
      <c r="D56" s="618"/>
      <c r="E56" s="618"/>
      <c r="F56" s="618"/>
      <c r="G56" s="618"/>
      <c r="H56" s="618"/>
      <c r="I56" s="618"/>
      <c r="J56" s="618"/>
      <c r="K56" s="18"/>
    </row>
    <row r="57" spans="1:11" ht="13.5" customHeight="1">
      <c r="A57" s="17" t="s">
        <v>2326</v>
      </c>
      <c r="B57" s="619"/>
      <c r="C57" s="620"/>
      <c r="D57" s="618"/>
      <c r="E57" s="618"/>
      <c r="F57" s="618"/>
      <c r="G57" s="618"/>
      <c r="H57" s="618"/>
      <c r="I57" s="618"/>
      <c r="J57" s="618"/>
      <c r="K57" s="18"/>
    </row>
    <row r="58" spans="1:11" ht="13.5" customHeight="1">
      <c r="A58" s="17" t="s">
        <v>2327</v>
      </c>
      <c r="B58" s="619"/>
      <c r="C58" s="620"/>
      <c r="D58" s="618"/>
      <c r="E58" s="618"/>
      <c r="F58" s="618"/>
      <c r="G58" s="618"/>
      <c r="H58" s="618"/>
      <c r="I58" s="618"/>
      <c r="J58" s="618"/>
      <c r="K58" s="18"/>
    </row>
    <row r="59" spans="1:11" ht="13.5" customHeight="1">
      <c r="A59" s="17" t="s">
        <v>2328</v>
      </c>
      <c r="B59" s="619"/>
      <c r="C59" s="620"/>
      <c r="D59" s="618"/>
      <c r="E59" s="618"/>
      <c r="F59" s="618"/>
      <c r="G59" s="618"/>
      <c r="H59" s="618"/>
      <c r="I59" s="618"/>
      <c r="J59" s="618"/>
      <c r="K59" s="18"/>
    </row>
    <row r="60" spans="1:11" ht="13.5" customHeight="1">
      <c r="A60" s="17" t="s">
        <v>2329</v>
      </c>
      <c r="B60" s="619"/>
      <c r="C60" s="620"/>
      <c r="D60" s="618"/>
      <c r="E60" s="618"/>
      <c r="F60" s="618"/>
      <c r="G60" s="618"/>
      <c r="H60" s="618"/>
      <c r="I60" s="618"/>
      <c r="J60" s="618"/>
      <c r="K60" s="18"/>
    </row>
    <row r="61" spans="1:11" ht="13.5" customHeight="1">
      <c r="A61" s="17" t="s">
        <v>2375</v>
      </c>
      <c r="B61" s="619"/>
      <c r="C61" s="620"/>
      <c r="D61" s="618"/>
      <c r="E61" s="618"/>
      <c r="F61" s="618"/>
      <c r="G61" s="618"/>
      <c r="H61" s="618"/>
      <c r="I61" s="618"/>
      <c r="J61" s="618"/>
      <c r="K61" s="18"/>
    </row>
    <row r="62" spans="1:11" ht="13.5" customHeight="1">
      <c r="A62" s="17" t="s">
        <v>2376</v>
      </c>
      <c r="B62" s="619"/>
      <c r="C62" s="620"/>
      <c r="D62" s="618"/>
      <c r="E62" s="618"/>
      <c r="F62" s="618"/>
      <c r="G62" s="618"/>
      <c r="H62" s="618"/>
      <c r="I62" s="618"/>
      <c r="J62" s="618"/>
      <c r="K62" s="18"/>
    </row>
    <row r="63" spans="1:11" ht="13.5" customHeight="1">
      <c r="A63" s="17" t="s">
        <v>2377</v>
      </c>
      <c r="B63" s="619"/>
      <c r="C63" s="620"/>
      <c r="D63" s="618"/>
      <c r="E63" s="618"/>
      <c r="F63" s="618"/>
      <c r="G63" s="618"/>
      <c r="H63" s="618"/>
      <c r="I63" s="618"/>
      <c r="J63" s="618"/>
      <c r="K63" s="18"/>
    </row>
    <row r="64" spans="1:11" ht="13.5" customHeight="1">
      <c r="A64" s="17" t="s">
        <v>2378</v>
      </c>
      <c r="B64" s="619"/>
      <c r="C64" s="620"/>
      <c r="D64" s="618"/>
      <c r="E64" s="618"/>
      <c r="F64" s="618"/>
      <c r="G64" s="618"/>
      <c r="H64" s="618"/>
      <c r="I64" s="618"/>
      <c r="J64" s="618"/>
      <c r="K64" s="18"/>
    </row>
    <row r="65" spans="1:11" ht="13.5" customHeight="1">
      <c r="A65" s="17" t="s">
        <v>2379</v>
      </c>
      <c r="B65" s="619"/>
      <c r="C65" s="620"/>
      <c r="D65" s="618"/>
      <c r="E65" s="618"/>
      <c r="F65" s="618"/>
      <c r="G65" s="618"/>
      <c r="H65" s="618"/>
      <c r="I65" s="618"/>
      <c r="J65" s="618"/>
      <c r="K65" s="18"/>
    </row>
    <row r="66" spans="1:11" ht="13.5" customHeight="1">
      <c r="A66" s="17" t="s">
        <v>2380</v>
      </c>
      <c r="B66" s="619"/>
      <c r="C66" s="620"/>
      <c r="D66" s="618"/>
      <c r="E66" s="618"/>
      <c r="F66" s="618"/>
      <c r="G66" s="618"/>
      <c r="H66" s="618"/>
      <c r="I66" s="618"/>
      <c r="J66" s="618"/>
      <c r="K66" s="18"/>
    </row>
    <row r="67" spans="1:11" ht="13.5" customHeight="1">
      <c r="A67" s="17" t="s">
        <v>2381</v>
      </c>
      <c r="B67" s="619"/>
      <c r="C67" s="620"/>
      <c r="D67" s="618"/>
      <c r="E67" s="618"/>
      <c r="F67" s="618"/>
      <c r="G67" s="618"/>
      <c r="H67" s="618"/>
      <c r="I67" s="618"/>
      <c r="J67" s="618"/>
      <c r="K67" s="18"/>
    </row>
    <row r="68" spans="1:11" ht="13.5" customHeight="1">
      <c r="A68" s="17" t="s">
        <v>2382</v>
      </c>
      <c r="B68" s="619"/>
      <c r="C68" s="620"/>
      <c r="D68" s="618"/>
      <c r="E68" s="618"/>
      <c r="F68" s="618"/>
      <c r="G68" s="618"/>
      <c r="H68" s="618"/>
      <c r="I68" s="618"/>
      <c r="J68" s="618"/>
      <c r="K68" s="18"/>
    </row>
    <row r="69" spans="1:11" ht="13.5" customHeight="1">
      <c r="A69" s="17" t="s">
        <v>2383</v>
      </c>
      <c r="B69" s="619"/>
      <c r="C69" s="620"/>
      <c r="D69" s="618"/>
      <c r="E69" s="618"/>
      <c r="F69" s="618"/>
      <c r="G69" s="618"/>
      <c r="H69" s="618"/>
      <c r="I69" s="618"/>
      <c r="J69" s="618"/>
      <c r="K69" s="18"/>
    </row>
    <row r="70" spans="1:11" ht="13.5" customHeight="1">
      <c r="A70" s="17" t="s">
        <v>2384</v>
      </c>
      <c r="B70" s="619"/>
      <c r="C70" s="620"/>
      <c r="D70" s="618"/>
      <c r="E70" s="618"/>
      <c r="F70" s="618"/>
      <c r="G70" s="618"/>
      <c r="H70" s="618"/>
      <c r="I70" s="618"/>
      <c r="J70" s="618"/>
      <c r="K70" s="18"/>
    </row>
    <row r="71" spans="1:11" ht="13.5" customHeight="1">
      <c r="A71" s="17" t="s">
        <v>2385</v>
      </c>
      <c r="B71" s="619"/>
      <c r="C71" s="620"/>
      <c r="D71" s="618"/>
      <c r="E71" s="618"/>
      <c r="F71" s="618"/>
      <c r="G71" s="618"/>
      <c r="H71" s="618"/>
      <c r="I71" s="618"/>
      <c r="J71" s="618"/>
      <c r="K71" s="18"/>
    </row>
    <row r="72" spans="1:11" ht="13.5" customHeight="1">
      <c r="A72" s="17" t="s">
        <v>2386</v>
      </c>
      <c r="B72" s="619"/>
      <c r="C72" s="620"/>
      <c r="D72" s="618"/>
      <c r="E72" s="618"/>
      <c r="F72" s="618"/>
      <c r="G72" s="618"/>
      <c r="H72" s="618"/>
      <c r="I72" s="618"/>
      <c r="J72" s="618"/>
      <c r="K72" s="18"/>
    </row>
    <row r="73" spans="1:11" ht="13.5" customHeight="1">
      <c r="A73" s="17" t="s">
        <v>2387</v>
      </c>
      <c r="B73" s="619"/>
      <c r="C73" s="620"/>
      <c r="D73" s="618"/>
      <c r="E73" s="618"/>
      <c r="F73" s="618"/>
      <c r="G73" s="618"/>
      <c r="H73" s="618"/>
      <c r="I73" s="618"/>
      <c r="J73" s="618"/>
      <c r="K73" s="18"/>
    </row>
    <row r="74" spans="1:11" ht="13.5" customHeight="1">
      <c r="A74" s="17" t="s">
        <v>2388</v>
      </c>
      <c r="B74" s="619"/>
      <c r="C74" s="620"/>
      <c r="D74" s="618"/>
      <c r="E74" s="618"/>
      <c r="F74" s="618"/>
      <c r="G74" s="618"/>
      <c r="H74" s="618"/>
      <c r="I74" s="618"/>
      <c r="J74" s="618"/>
      <c r="K74" s="18"/>
    </row>
    <row r="75" spans="1:11" ht="13.5" customHeight="1">
      <c r="A75" s="17" t="s">
        <v>2389</v>
      </c>
      <c r="B75" s="619"/>
      <c r="C75" s="620"/>
      <c r="D75" s="618"/>
      <c r="E75" s="618"/>
      <c r="F75" s="618"/>
      <c r="G75" s="618"/>
      <c r="H75" s="618"/>
      <c r="I75" s="618"/>
      <c r="J75" s="618"/>
      <c r="K75" s="18"/>
    </row>
    <row r="76" spans="1:11" ht="13.5" customHeight="1">
      <c r="A76" s="17" t="s">
        <v>2390</v>
      </c>
      <c r="B76" s="619"/>
      <c r="C76" s="620"/>
      <c r="D76" s="618"/>
      <c r="E76" s="618"/>
      <c r="F76" s="618"/>
      <c r="G76" s="618"/>
      <c r="H76" s="618"/>
      <c r="I76" s="618"/>
      <c r="J76" s="618"/>
      <c r="K76" s="18"/>
    </row>
    <row r="77" spans="1:11" ht="13.5" customHeight="1">
      <c r="A77" s="17" t="s">
        <v>2391</v>
      </c>
      <c r="B77" s="619"/>
      <c r="C77" s="620"/>
      <c r="D77" s="618"/>
      <c r="E77" s="618"/>
      <c r="F77" s="618"/>
      <c r="G77" s="618"/>
      <c r="H77" s="618"/>
      <c r="I77" s="618"/>
      <c r="J77" s="618"/>
      <c r="K77" s="18"/>
    </row>
    <row r="78" spans="1:11" ht="13.5" customHeight="1">
      <c r="A78" s="17" t="s">
        <v>2392</v>
      </c>
      <c r="B78" s="619"/>
      <c r="C78" s="620"/>
      <c r="D78" s="618"/>
      <c r="E78" s="618"/>
      <c r="F78" s="618"/>
      <c r="G78" s="618"/>
      <c r="H78" s="618"/>
      <c r="I78" s="618"/>
      <c r="J78" s="618"/>
      <c r="K78" s="18"/>
    </row>
    <row r="79" spans="1:11" ht="13.5" customHeight="1">
      <c r="A79" s="17" t="s">
        <v>2393</v>
      </c>
      <c r="B79" s="619"/>
      <c r="C79" s="620"/>
      <c r="D79" s="618"/>
      <c r="E79" s="618"/>
      <c r="F79" s="618"/>
      <c r="G79" s="618"/>
      <c r="H79" s="618"/>
      <c r="I79" s="618"/>
      <c r="J79" s="618"/>
      <c r="K79" s="18"/>
    </row>
    <row r="80" spans="1:11" ht="13.5" customHeight="1">
      <c r="A80" s="17" t="s">
        <v>2394</v>
      </c>
      <c r="B80" s="619"/>
      <c r="C80" s="620"/>
      <c r="D80" s="618"/>
      <c r="E80" s="618"/>
      <c r="F80" s="618"/>
      <c r="G80" s="618"/>
      <c r="H80" s="618"/>
      <c r="I80" s="618"/>
      <c r="J80" s="618"/>
      <c r="K80" s="18"/>
    </row>
    <row r="81" spans="1:11" ht="13.5" customHeight="1">
      <c r="A81" s="17" t="s">
        <v>2395</v>
      </c>
      <c r="B81" s="619"/>
      <c r="C81" s="620"/>
      <c r="D81" s="618"/>
      <c r="E81" s="618"/>
      <c r="F81" s="618"/>
      <c r="G81" s="618"/>
      <c r="H81" s="618"/>
      <c r="I81" s="618"/>
      <c r="J81" s="618"/>
      <c r="K81" s="18"/>
    </row>
    <row r="82" spans="1:11" ht="13.5" customHeight="1">
      <c r="A82" s="17" t="s">
        <v>2396</v>
      </c>
      <c r="B82" s="619"/>
      <c r="C82" s="620"/>
      <c r="D82" s="618"/>
      <c r="E82" s="618"/>
      <c r="F82" s="618"/>
      <c r="G82" s="618"/>
      <c r="H82" s="618"/>
      <c r="I82" s="618"/>
      <c r="J82" s="618"/>
      <c r="K82" s="18"/>
    </row>
    <row r="83" spans="1:11" ht="13.5" customHeight="1">
      <c r="A83" s="17" t="s">
        <v>2397</v>
      </c>
      <c r="B83" s="619"/>
      <c r="C83" s="620"/>
      <c r="D83" s="618"/>
      <c r="E83" s="618"/>
      <c r="F83" s="618"/>
      <c r="G83" s="618"/>
      <c r="H83" s="618"/>
      <c r="I83" s="618"/>
      <c r="J83" s="618"/>
      <c r="K83" s="18"/>
    </row>
    <row r="84" spans="1:11" ht="13.5" customHeight="1">
      <c r="A84" s="17" t="s">
        <v>2398</v>
      </c>
      <c r="B84" s="619"/>
      <c r="C84" s="620"/>
      <c r="D84" s="618"/>
      <c r="E84" s="618"/>
      <c r="F84" s="618"/>
      <c r="G84" s="618"/>
      <c r="H84" s="618"/>
      <c r="I84" s="618"/>
      <c r="J84" s="618"/>
      <c r="K84" s="18"/>
    </row>
    <row r="85" spans="1:11" ht="13.5" customHeight="1">
      <c r="A85" s="17" t="s">
        <v>2399</v>
      </c>
      <c r="B85" s="619"/>
      <c r="C85" s="620"/>
      <c r="D85" s="618"/>
      <c r="E85" s="618"/>
      <c r="F85" s="618"/>
      <c r="G85" s="618"/>
      <c r="H85" s="618"/>
      <c r="I85" s="618"/>
      <c r="J85" s="618"/>
      <c r="K85" s="18"/>
    </row>
    <row r="86" spans="1:11" ht="13.5" customHeight="1">
      <c r="A86" s="17" t="s">
        <v>2400</v>
      </c>
      <c r="B86" s="619"/>
      <c r="C86" s="620"/>
      <c r="D86" s="618"/>
      <c r="E86" s="618"/>
      <c r="F86" s="618"/>
      <c r="G86" s="618"/>
      <c r="H86" s="618"/>
      <c r="I86" s="618"/>
      <c r="J86" s="618"/>
      <c r="K86" s="18"/>
    </row>
    <row r="87" spans="1:11" ht="13.5" customHeight="1">
      <c r="A87" s="17" t="s">
        <v>2401</v>
      </c>
      <c r="B87" s="619"/>
      <c r="C87" s="620"/>
      <c r="D87" s="618"/>
      <c r="E87" s="618"/>
      <c r="F87" s="618"/>
      <c r="G87" s="618"/>
      <c r="H87" s="618"/>
      <c r="I87" s="618"/>
      <c r="J87" s="618"/>
      <c r="K87" s="18"/>
    </row>
    <row r="88" spans="1:11" ht="13.5" customHeight="1">
      <c r="A88" s="17" t="s">
        <v>2402</v>
      </c>
      <c r="B88" s="619"/>
      <c r="C88" s="620"/>
      <c r="D88" s="618"/>
      <c r="E88" s="618"/>
      <c r="F88" s="618"/>
      <c r="G88" s="618"/>
      <c r="H88" s="618"/>
      <c r="I88" s="618"/>
      <c r="J88" s="618"/>
      <c r="K88" s="18"/>
    </row>
    <row r="89" spans="1:11" ht="13.5" customHeight="1">
      <c r="A89" s="17" t="s">
        <v>2403</v>
      </c>
      <c r="B89" s="619"/>
      <c r="C89" s="620"/>
      <c r="D89" s="618"/>
      <c r="E89" s="618"/>
      <c r="F89" s="618"/>
      <c r="G89" s="618"/>
      <c r="H89" s="618"/>
      <c r="I89" s="618"/>
      <c r="J89" s="618"/>
      <c r="K89" s="18"/>
    </row>
    <row r="90" spans="1:11" ht="13.5" customHeight="1">
      <c r="A90" s="17" t="s">
        <v>2404</v>
      </c>
      <c r="B90" s="619"/>
      <c r="C90" s="620"/>
      <c r="D90" s="618"/>
      <c r="E90" s="618"/>
      <c r="F90" s="618"/>
      <c r="G90" s="618"/>
      <c r="H90" s="618"/>
      <c r="I90" s="618"/>
      <c r="J90" s="618"/>
      <c r="K90" s="18"/>
    </row>
    <row r="91" spans="1:11" ht="13.5" customHeight="1">
      <c r="A91" s="17" t="s">
        <v>2405</v>
      </c>
      <c r="B91" s="619"/>
      <c r="C91" s="620"/>
      <c r="D91" s="618"/>
      <c r="E91" s="618"/>
      <c r="F91" s="618"/>
      <c r="G91" s="618"/>
      <c r="H91" s="618"/>
      <c r="I91" s="618"/>
      <c r="J91" s="618"/>
      <c r="K91" s="18"/>
    </row>
    <row r="92" spans="1:11" ht="13.5" customHeight="1">
      <c r="A92" s="17" t="s">
        <v>2406</v>
      </c>
      <c r="B92" s="619"/>
      <c r="C92" s="620"/>
      <c r="D92" s="618"/>
      <c r="E92" s="618"/>
      <c r="F92" s="618"/>
      <c r="G92" s="618"/>
      <c r="H92" s="618"/>
      <c r="I92" s="618"/>
      <c r="J92" s="618"/>
      <c r="K92" s="18"/>
    </row>
    <row r="93" spans="1:11" ht="13.5" customHeight="1">
      <c r="A93" s="17" t="s">
        <v>2407</v>
      </c>
      <c r="B93" s="619"/>
      <c r="C93" s="620"/>
      <c r="D93" s="618"/>
      <c r="E93" s="618"/>
      <c r="F93" s="618"/>
      <c r="G93" s="618"/>
      <c r="H93" s="618"/>
      <c r="I93" s="618"/>
      <c r="J93" s="618"/>
      <c r="K93" s="18"/>
    </row>
    <row r="94" spans="1:11" ht="13.5" customHeight="1">
      <c r="A94" s="17" t="s">
        <v>2408</v>
      </c>
      <c r="B94" s="619"/>
      <c r="C94" s="620"/>
      <c r="D94" s="618"/>
      <c r="E94" s="618"/>
      <c r="F94" s="618"/>
      <c r="G94" s="618"/>
      <c r="H94" s="618"/>
      <c r="I94" s="618"/>
      <c r="J94" s="618"/>
      <c r="K94" s="18"/>
    </row>
    <row r="95" spans="1:11" ht="13.5" customHeight="1">
      <c r="A95" s="17" t="s">
        <v>2409</v>
      </c>
      <c r="B95" s="619"/>
      <c r="C95" s="620"/>
      <c r="D95" s="618"/>
      <c r="E95" s="618"/>
      <c r="F95" s="618"/>
      <c r="G95" s="618"/>
      <c r="H95" s="618"/>
      <c r="I95" s="618"/>
      <c r="J95" s="618"/>
      <c r="K95" s="18"/>
    </row>
    <row r="96" spans="1:11" ht="13.5" customHeight="1">
      <c r="A96" s="17" t="s">
        <v>2410</v>
      </c>
      <c r="B96" s="619"/>
      <c r="C96" s="620"/>
      <c r="D96" s="618"/>
      <c r="E96" s="618"/>
      <c r="F96" s="618"/>
      <c r="G96" s="618"/>
      <c r="H96" s="618"/>
      <c r="I96" s="618"/>
      <c r="J96" s="618"/>
      <c r="K96" s="18"/>
    </row>
    <row r="97" spans="1:11" ht="13.5" customHeight="1">
      <c r="A97" s="17" t="s">
        <v>2411</v>
      </c>
      <c r="B97" s="619"/>
      <c r="C97" s="620"/>
      <c r="D97" s="618"/>
      <c r="E97" s="618"/>
      <c r="F97" s="618"/>
      <c r="G97" s="618"/>
      <c r="H97" s="618"/>
      <c r="I97" s="618"/>
      <c r="J97" s="618"/>
      <c r="K97" s="18"/>
    </row>
    <row r="98" spans="1:11" ht="13.5" customHeight="1">
      <c r="A98" s="17" t="s">
        <v>2412</v>
      </c>
      <c r="B98" s="619"/>
      <c r="C98" s="620"/>
      <c r="D98" s="618"/>
      <c r="E98" s="618"/>
      <c r="F98" s="618"/>
      <c r="G98" s="618"/>
      <c r="H98" s="618"/>
      <c r="I98" s="618"/>
      <c r="J98" s="618"/>
      <c r="K98" s="18"/>
    </row>
    <row r="99" spans="1:11" ht="13.5" customHeight="1">
      <c r="A99" s="17" t="s">
        <v>2413</v>
      </c>
      <c r="B99" s="619"/>
      <c r="C99" s="620"/>
      <c r="D99" s="618"/>
      <c r="E99" s="618"/>
      <c r="F99" s="618"/>
      <c r="G99" s="618"/>
      <c r="H99" s="618"/>
      <c r="I99" s="618"/>
      <c r="J99" s="618"/>
      <c r="K99" s="18"/>
    </row>
    <row r="100" spans="1:11" ht="13.5" customHeight="1">
      <c r="A100" s="17" t="s">
        <v>2414</v>
      </c>
      <c r="B100" s="619"/>
      <c r="C100" s="620"/>
      <c r="D100" s="618"/>
      <c r="E100" s="618"/>
      <c r="F100" s="618"/>
      <c r="G100" s="618"/>
      <c r="H100" s="618"/>
      <c r="I100" s="618"/>
      <c r="J100" s="618"/>
      <c r="K100" s="18"/>
    </row>
    <row r="101" spans="1:11" ht="13.5" customHeight="1">
      <c r="A101" s="17" t="s">
        <v>2415</v>
      </c>
      <c r="B101" s="619"/>
      <c r="C101" s="620"/>
      <c r="D101" s="618"/>
      <c r="E101" s="618"/>
      <c r="F101" s="618"/>
      <c r="G101" s="618"/>
      <c r="H101" s="618"/>
      <c r="I101" s="618"/>
      <c r="J101" s="618"/>
      <c r="K101" s="18"/>
    </row>
    <row r="102" spans="1:11" ht="13.5" customHeight="1">
      <c r="A102" s="17" t="s">
        <v>2416</v>
      </c>
      <c r="B102" s="619"/>
      <c r="C102" s="620"/>
      <c r="D102" s="618"/>
      <c r="E102" s="618"/>
      <c r="F102" s="618"/>
      <c r="G102" s="618"/>
      <c r="H102" s="618"/>
      <c r="I102" s="618"/>
      <c r="J102" s="618"/>
      <c r="K102" s="18"/>
    </row>
    <row r="103" spans="1:11" ht="13.5" customHeight="1">
      <c r="A103" s="17" t="s">
        <v>2417</v>
      </c>
      <c r="B103" s="619"/>
      <c r="C103" s="620"/>
      <c r="D103" s="618"/>
      <c r="E103" s="618"/>
      <c r="F103" s="618"/>
      <c r="G103" s="618"/>
      <c r="H103" s="618"/>
      <c r="I103" s="618"/>
      <c r="J103" s="618"/>
      <c r="K103" s="18"/>
    </row>
    <row r="104" spans="1:11" ht="13.5" customHeight="1">
      <c r="A104" s="17" t="s">
        <v>2418</v>
      </c>
      <c r="B104" s="619"/>
      <c r="C104" s="620"/>
      <c r="D104" s="618"/>
      <c r="E104" s="618"/>
      <c r="F104" s="618"/>
      <c r="G104" s="618"/>
      <c r="H104" s="618"/>
      <c r="I104" s="618"/>
      <c r="J104" s="618"/>
      <c r="K104" s="18"/>
    </row>
    <row r="105" spans="1:11" ht="13.5" customHeight="1">
      <c r="A105" s="17" t="s">
        <v>2419</v>
      </c>
      <c r="B105" s="619"/>
      <c r="C105" s="620"/>
      <c r="D105" s="618"/>
      <c r="E105" s="618"/>
      <c r="F105" s="618"/>
      <c r="G105" s="618"/>
      <c r="H105" s="618"/>
      <c r="I105" s="618"/>
      <c r="J105" s="618"/>
      <c r="K105" s="18"/>
    </row>
    <row r="106" spans="1:11" ht="13.5" customHeight="1">
      <c r="A106" s="17" t="s">
        <v>2420</v>
      </c>
      <c r="B106" s="619"/>
      <c r="C106" s="620"/>
      <c r="D106" s="618"/>
      <c r="E106" s="618"/>
      <c r="F106" s="618"/>
      <c r="G106" s="618"/>
      <c r="H106" s="618"/>
      <c r="I106" s="618"/>
      <c r="J106" s="618"/>
      <c r="K106" s="18"/>
    </row>
    <row r="107" spans="1:11" ht="13.5" customHeight="1">
      <c r="A107" s="17" t="s">
        <v>2421</v>
      </c>
      <c r="B107" s="619"/>
      <c r="C107" s="620"/>
      <c r="D107" s="618"/>
      <c r="E107" s="618"/>
      <c r="F107" s="618"/>
      <c r="G107" s="618"/>
      <c r="H107" s="618"/>
      <c r="I107" s="618"/>
      <c r="J107" s="618"/>
      <c r="K107" s="18"/>
    </row>
    <row r="108" spans="1:11" ht="13.5" customHeight="1">
      <c r="A108" s="17" t="s">
        <v>2422</v>
      </c>
      <c r="B108" s="619"/>
      <c r="C108" s="620"/>
      <c r="D108" s="618"/>
      <c r="E108" s="618"/>
      <c r="F108" s="618"/>
      <c r="G108" s="618"/>
      <c r="H108" s="618"/>
      <c r="I108" s="618"/>
      <c r="J108" s="618"/>
      <c r="K108" s="18"/>
    </row>
    <row r="109" ht="4.5" customHeight="1"/>
  </sheetData>
  <sheetProtection password="C79A" sheet="1" objects="1" scenarios="1"/>
  <mergeCells count="312">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 ref="B101:C101"/>
    <mergeCell ref="D101:H101"/>
    <mergeCell ref="B103:C103"/>
    <mergeCell ref="D103:H103"/>
    <mergeCell ref="I101:J101"/>
    <mergeCell ref="B102:C102"/>
    <mergeCell ref="D102:H102"/>
    <mergeCell ref="I98:J98"/>
    <mergeCell ref="B99:C99"/>
    <mergeCell ref="D99:H99"/>
    <mergeCell ref="B100:C100"/>
    <mergeCell ref="D100:H100"/>
    <mergeCell ref="I100:J100"/>
    <mergeCell ref="B96:C96"/>
    <mergeCell ref="D96:H96"/>
    <mergeCell ref="I96:J96"/>
    <mergeCell ref="I102:J102"/>
    <mergeCell ref="I103:J103"/>
    <mergeCell ref="B97:C97"/>
    <mergeCell ref="D97:H97"/>
    <mergeCell ref="I97:J97"/>
    <mergeCell ref="B98:C98"/>
    <mergeCell ref="D98:H98"/>
    <mergeCell ref="B92:C92"/>
    <mergeCell ref="D92:H92"/>
    <mergeCell ref="I92:J92"/>
    <mergeCell ref="I99:J99"/>
    <mergeCell ref="B94:C94"/>
    <mergeCell ref="D94:H94"/>
    <mergeCell ref="I94:J94"/>
    <mergeCell ref="B95:C95"/>
    <mergeCell ref="D95:H95"/>
    <mergeCell ref="I95:J95"/>
    <mergeCell ref="D89:H89"/>
    <mergeCell ref="I89:J89"/>
    <mergeCell ref="B90:C90"/>
    <mergeCell ref="B91:C91"/>
    <mergeCell ref="D91:H91"/>
    <mergeCell ref="I91:J91"/>
    <mergeCell ref="I86:J86"/>
    <mergeCell ref="B87:C87"/>
    <mergeCell ref="D87:H87"/>
    <mergeCell ref="B93:C93"/>
    <mergeCell ref="D93:H93"/>
    <mergeCell ref="I93:J93"/>
    <mergeCell ref="B88:C88"/>
    <mergeCell ref="D88:H88"/>
    <mergeCell ref="I88:J88"/>
    <mergeCell ref="B89:C89"/>
    <mergeCell ref="B84:C84"/>
    <mergeCell ref="D84:H84"/>
    <mergeCell ref="I84:J84"/>
    <mergeCell ref="D90:H90"/>
    <mergeCell ref="I90:J90"/>
    <mergeCell ref="B85:C85"/>
    <mergeCell ref="D85:H85"/>
    <mergeCell ref="I85:J85"/>
    <mergeCell ref="B86:C86"/>
    <mergeCell ref="D86:H86"/>
    <mergeCell ref="B80:C80"/>
    <mergeCell ref="D80:H80"/>
    <mergeCell ref="I80:J80"/>
    <mergeCell ref="I87:J87"/>
    <mergeCell ref="B82:C82"/>
    <mergeCell ref="D82:H82"/>
    <mergeCell ref="I82:J82"/>
    <mergeCell ref="B83:C83"/>
    <mergeCell ref="D83:H83"/>
    <mergeCell ref="I83:J83"/>
    <mergeCell ref="D77:H77"/>
    <mergeCell ref="I77:J77"/>
    <mergeCell ref="B78:C78"/>
    <mergeCell ref="B79:C79"/>
    <mergeCell ref="D79:H79"/>
    <mergeCell ref="I79:J79"/>
    <mergeCell ref="I74:J74"/>
    <mergeCell ref="B75:C75"/>
    <mergeCell ref="D75:H75"/>
    <mergeCell ref="B81:C81"/>
    <mergeCell ref="D81:H81"/>
    <mergeCell ref="I81:J81"/>
    <mergeCell ref="B76:C76"/>
    <mergeCell ref="D76:H76"/>
    <mergeCell ref="I76:J76"/>
    <mergeCell ref="B77:C77"/>
    <mergeCell ref="B72:C72"/>
    <mergeCell ref="D72:H72"/>
    <mergeCell ref="I72:J72"/>
    <mergeCell ref="D78:H78"/>
    <mergeCell ref="I78:J78"/>
    <mergeCell ref="B73:C73"/>
    <mergeCell ref="D73:H73"/>
    <mergeCell ref="I73:J73"/>
    <mergeCell ref="B74:C74"/>
    <mergeCell ref="D74:H74"/>
    <mergeCell ref="B68:C68"/>
    <mergeCell ref="D68:H68"/>
    <mergeCell ref="I68:J68"/>
    <mergeCell ref="I75:J75"/>
    <mergeCell ref="B70:C70"/>
    <mergeCell ref="D70:H70"/>
    <mergeCell ref="I70:J70"/>
    <mergeCell ref="B71:C71"/>
    <mergeCell ref="D71:H71"/>
    <mergeCell ref="I71:J71"/>
    <mergeCell ref="D65:H65"/>
    <mergeCell ref="I65:J65"/>
    <mergeCell ref="B66:C66"/>
    <mergeCell ref="B67:C67"/>
    <mergeCell ref="D67:H67"/>
    <mergeCell ref="I67:J67"/>
    <mergeCell ref="I62:J62"/>
    <mergeCell ref="B63:C63"/>
    <mergeCell ref="D63:H63"/>
    <mergeCell ref="B69:C69"/>
    <mergeCell ref="D69:H69"/>
    <mergeCell ref="I69:J69"/>
    <mergeCell ref="B64:C64"/>
    <mergeCell ref="D64:H64"/>
    <mergeCell ref="I64:J64"/>
    <mergeCell ref="B65:C65"/>
    <mergeCell ref="B60:C60"/>
    <mergeCell ref="D60:H60"/>
    <mergeCell ref="I60:J60"/>
    <mergeCell ref="D66:H66"/>
    <mergeCell ref="I66:J66"/>
    <mergeCell ref="B61:C61"/>
    <mergeCell ref="D61:H61"/>
    <mergeCell ref="I61:J61"/>
    <mergeCell ref="B62:C62"/>
    <mergeCell ref="D62:H62"/>
    <mergeCell ref="B56:C56"/>
    <mergeCell ref="D56:H56"/>
    <mergeCell ref="I56:J56"/>
    <mergeCell ref="I63:J63"/>
    <mergeCell ref="B58:C58"/>
    <mergeCell ref="D58:H58"/>
    <mergeCell ref="I58:J58"/>
    <mergeCell ref="B59:C59"/>
    <mergeCell ref="D59:H59"/>
    <mergeCell ref="I59:J59"/>
    <mergeCell ref="D53:H53"/>
    <mergeCell ref="I53:J53"/>
    <mergeCell ref="B54:C54"/>
    <mergeCell ref="B55:C55"/>
    <mergeCell ref="D55:H55"/>
    <mergeCell ref="I55:J55"/>
    <mergeCell ref="I50:J50"/>
    <mergeCell ref="B51:C51"/>
    <mergeCell ref="D51:H51"/>
    <mergeCell ref="B57:C57"/>
    <mergeCell ref="D57:H57"/>
    <mergeCell ref="I57:J57"/>
    <mergeCell ref="B52:C52"/>
    <mergeCell ref="D52:H52"/>
    <mergeCell ref="I52:J52"/>
    <mergeCell ref="B53:C53"/>
    <mergeCell ref="B48:C48"/>
    <mergeCell ref="D48:H48"/>
    <mergeCell ref="I48:J48"/>
    <mergeCell ref="D54:H54"/>
    <mergeCell ref="I54:J54"/>
    <mergeCell ref="B49:C49"/>
    <mergeCell ref="D49:H49"/>
    <mergeCell ref="I49:J49"/>
    <mergeCell ref="B50:C50"/>
    <mergeCell ref="D50:H50"/>
    <mergeCell ref="B44:C44"/>
    <mergeCell ref="D44:H44"/>
    <mergeCell ref="I44:J44"/>
    <mergeCell ref="I51:J51"/>
    <mergeCell ref="B46:C46"/>
    <mergeCell ref="D46:H46"/>
    <mergeCell ref="I46:J46"/>
    <mergeCell ref="B47:C47"/>
    <mergeCell ref="D47:H47"/>
    <mergeCell ref="I47:J47"/>
    <mergeCell ref="D41:H41"/>
    <mergeCell ref="I41:J41"/>
    <mergeCell ref="B42:C42"/>
    <mergeCell ref="B43:C43"/>
    <mergeCell ref="D43:H43"/>
    <mergeCell ref="I43:J43"/>
    <mergeCell ref="I38:J38"/>
    <mergeCell ref="B39:C39"/>
    <mergeCell ref="D39:H39"/>
    <mergeCell ref="B45:C45"/>
    <mergeCell ref="D45:H45"/>
    <mergeCell ref="I45:J45"/>
    <mergeCell ref="B40:C40"/>
    <mergeCell ref="D40:H40"/>
    <mergeCell ref="I40:J40"/>
    <mergeCell ref="B41:C41"/>
    <mergeCell ref="B36:C36"/>
    <mergeCell ref="D36:H36"/>
    <mergeCell ref="I36:J36"/>
    <mergeCell ref="D42:H42"/>
    <mergeCell ref="I42:J42"/>
    <mergeCell ref="B37:C37"/>
    <mergeCell ref="D37:H37"/>
    <mergeCell ref="I37:J37"/>
    <mergeCell ref="B38:C38"/>
    <mergeCell ref="D38:H38"/>
    <mergeCell ref="B32:C32"/>
    <mergeCell ref="D32:H32"/>
    <mergeCell ref="I32:J32"/>
    <mergeCell ref="I39:J39"/>
    <mergeCell ref="B34:C34"/>
    <mergeCell ref="D34:H34"/>
    <mergeCell ref="I34:J34"/>
    <mergeCell ref="B35:C35"/>
    <mergeCell ref="D35:H35"/>
    <mergeCell ref="I35:J35"/>
    <mergeCell ref="D29:H29"/>
    <mergeCell ref="I29:J29"/>
    <mergeCell ref="B30:C30"/>
    <mergeCell ref="B31:C31"/>
    <mergeCell ref="D31:H31"/>
    <mergeCell ref="I31:J31"/>
    <mergeCell ref="I26:J26"/>
    <mergeCell ref="B27:C27"/>
    <mergeCell ref="D27:H27"/>
    <mergeCell ref="B33:C33"/>
    <mergeCell ref="D33:H33"/>
    <mergeCell ref="I33:J33"/>
    <mergeCell ref="B28:C28"/>
    <mergeCell ref="D28:H28"/>
    <mergeCell ref="I28:J28"/>
    <mergeCell ref="B29:C29"/>
    <mergeCell ref="B24:C24"/>
    <mergeCell ref="D24:H24"/>
    <mergeCell ref="I24:J24"/>
    <mergeCell ref="D30:H30"/>
    <mergeCell ref="I30:J30"/>
    <mergeCell ref="B25:C25"/>
    <mergeCell ref="D25:H25"/>
    <mergeCell ref="I25:J25"/>
    <mergeCell ref="B26:C26"/>
    <mergeCell ref="D26:H26"/>
    <mergeCell ref="B20:C20"/>
    <mergeCell ref="D20:H20"/>
    <mergeCell ref="I20:J20"/>
    <mergeCell ref="I27:J27"/>
    <mergeCell ref="B22:C22"/>
    <mergeCell ref="D22:H22"/>
    <mergeCell ref="I22:J22"/>
    <mergeCell ref="B23:C23"/>
    <mergeCell ref="D23:H23"/>
    <mergeCell ref="I23:J23"/>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I11:J11"/>
    <mergeCell ref="D9:H9"/>
    <mergeCell ref="I9:J9"/>
    <mergeCell ref="D10:H10"/>
    <mergeCell ref="I10:J10"/>
    <mergeCell ref="B11:C11"/>
    <mergeCell ref="B16:C16"/>
    <mergeCell ref="B13:C13"/>
    <mergeCell ref="D13:H13"/>
    <mergeCell ref="B10:C10"/>
    <mergeCell ref="I15:J15"/>
    <mergeCell ref="B12:C12"/>
    <mergeCell ref="B9:C9"/>
    <mergeCell ref="D11:H11"/>
    <mergeCell ref="D12:H12"/>
    <mergeCell ref="I12:J12"/>
    <mergeCell ref="B14:C14"/>
    <mergeCell ref="B15:C15"/>
    <mergeCell ref="I13:J13"/>
    <mergeCell ref="D14:H14"/>
    <mergeCell ref="I14:J14"/>
    <mergeCell ref="D15:H15"/>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88" activePane="bottomLeft" state="frozen"/>
      <selection pane="topLeft" activeCell="A1" sqref="A1"/>
      <selection pane="bottomLeft" activeCell="D1" sqref="D1"/>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3" t="s">
        <v>1736</v>
      </c>
      <c r="B1" s="274"/>
      <c r="C1" s="107" t="s">
        <v>1785</v>
      </c>
      <c r="D1" s="104" t="s">
        <v>2586</v>
      </c>
      <c r="E1" s="104" t="s">
        <v>182</v>
      </c>
      <c r="F1" s="125" t="s">
        <v>719</v>
      </c>
      <c r="G1" s="104" t="s">
        <v>1786</v>
      </c>
      <c r="H1" s="125" t="s">
        <v>1787</v>
      </c>
      <c r="I1" s="104" t="s">
        <v>1788</v>
      </c>
      <c r="J1" s="105"/>
      <c r="M1" s="3">
        <f>SUM(L5:L81)</f>
        <v>0</v>
      </c>
    </row>
    <row r="2" spans="1:24" s="3" customFormat="1" ht="19.5" customHeight="1" thickBot="1">
      <c r="A2" s="275"/>
      <c r="B2" s="276"/>
      <c r="C2" s="108" t="s">
        <v>1529</v>
      </c>
      <c r="D2" s="109" t="s">
        <v>185</v>
      </c>
      <c r="E2" s="109" t="s">
        <v>1530</v>
      </c>
      <c r="F2" s="109" t="s">
        <v>184</v>
      </c>
      <c r="G2" s="109" t="s">
        <v>2810</v>
      </c>
      <c r="H2" s="109" t="s">
        <v>1531</v>
      </c>
      <c r="I2" s="110" t="s">
        <v>2811</v>
      </c>
      <c r="J2" s="106"/>
      <c r="T2"/>
      <c r="U2"/>
      <c r="V2"/>
      <c r="W2"/>
      <c r="X2"/>
    </row>
    <row r="3" spans="1:10" ht="30" customHeight="1" thickBot="1">
      <c r="A3" s="639" t="s">
        <v>210</v>
      </c>
      <c r="B3" s="639"/>
      <c r="C3" s="639" t="s">
        <v>689</v>
      </c>
      <c r="D3" s="639"/>
      <c r="E3" s="639"/>
      <c r="F3" s="639"/>
      <c r="G3" s="639"/>
      <c r="H3" s="639"/>
      <c r="I3" s="639"/>
      <c r="J3" s="639"/>
    </row>
    <row r="4" spans="1:15" ht="19.5" customHeight="1">
      <c r="A4" s="631" t="s">
        <v>690</v>
      </c>
      <c r="B4" s="632"/>
      <c r="C4" s="632"/>
      <c r="D4" s="632"/>
      <c r="E4" s="632"/>
      <c r="F4" s="632"/>
      <c r="G4" s="632"/>
      <c r="H4" s="632"/>
      <c r="I4" s="632"/>
      <c r="J4" s="633"/>
      <c r="L4" s="35"/>
      <c r="M4" s="35"/>
      <c r="N4" s="35"/>
      <c r="O4" s="35"/>
    </row>
    <row r="5" spans="1:15" ht="30" customHeight="1">
      <c r="A5" s="126" t="s">
        <v>2865</v>
      </c>
      <c r="B5" s="212" t="str">
        <f aca="true" t="shared" si="0" ref="B5:B30">IF(L5=0,"Ispravno","Nije ispravno")</f>
        <v>Ispravno</v>
      </c>
      <c r="C5" s="635" t="s">
        <v>361</v>
      </c>
      <c r="D5" s="635"/>
      <c r="E5" s="635"/>
      <c r="F5" s="635"/>
      <c r="G5" s="635"/>
      <c r="H5" s="635"/>
      <c r="I5" s="635"/>
      <c r="J5" s="635"/>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1</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0</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4"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4"/>
      <c r="E55" s="634"/>
      <c r="F55" s="634"/>
      <c r="G55" s="634"/>
      <c r="H55" s="634"/>
      <c r="I55" s="634"/>
      <c r="J55" s="634"/>
      <c r="L55" s="35">
        <f>IF(Opci!C47=M55,0,1)</f>
        <v>0</v>
      </c>
      <c r="M55" s="131">
        <f>1+N55+O55</f>
        <v>1</v>
      </c>
      <c r="N55" s="132">
        <f>IF(Q55+R55+S55&gt;1,1,0)</f>
        <v>0</v>
      </c>
      <c r="O55" s="133">
        <f>IF(U55+V55+W55&gt;1,1,0)</f>
        <v>0</v>
      </c>
      <c r="P55" s="37" t="s">
        <v>1829</v>
      </c>
      <c r="Q55" s="38">
        <f>IF(Bilanca!K69&gt;32500000,1,0)</f>
        <v>0</v>
      </c>
      <c r="R55" s="38">
        <f>IF(RDG!K44&gt;65000000,1,0)</f>
        <v>0</v>
      </c>
      <c r="S55" s="39">
        <f>IF(Opci!C53&gt;50,1,0)</f>
        <v>0</v>
      </c>
      <c r="T55" s="40" t="s">
        <v>1830</v>
      </c>
      <c r="U55" s="41">
        <f>IF(Bilanca!K69&gt;130000000,1,0)</f>
        <v>0</v>
      </c>
      <c r="V55" s="41">
        <f>IF(RDG!K44&gt;260000000,1,0)</f>
        <v>0</v>
      </c>
      <c r="W55" s="42">
        <f>IF(Opci!C53&gt;250,1,0)</f>
        <v>0</v>
      </c>
    </row>
    <row r="56" spans="1:36" ht="19.5" customHeight="1">
      <c r="A56" s="631" t="s">
        <v>2662</v>
      </c>
      <c r="B56" s="632"/>
      <c r="C56" s="632"/>
      <c r="D56" s="632"/>
      <c r="E56" s="632"/>
      <c r="F56" s="632"/>
      <c r="G56" s="632"/>
      <c r="H56" s="632"/>
      <c r="I56" s="632"/>
      <c r="J56" s="633"/>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5" t="s">
        <v>2544</v>
      </c>
      <c r="D57" s="635"/>
      <c r="E57" s="635"/>
      <c r="F57" s="635"/>
      <c r="G57" s="635"/>
      <c r="H57" s="635"/>
      <c r="I57" s="635"/>
      <c r="J57" s="635"/>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CISTOCA@GRACAC.HR</v>
      </c>
      <c r="N59" s="201" t="str">
        <f>UPPER(TRIM(Opci!C69))</f>
        <v>CISTOCA@GRACAC.HR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str">
        <f ca="1">CELL("filename")</f>
        <v>C:\Users\Korisnik\Desktop\Godišnja izviješća 2015\[GFI-POD 2015 -javna objava.xls]Opci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4" t="s">
        <v>2694</v>
      </c>
      <c r="D80" s="634"/>
      <c r="E80" s="634"/>
      <c r="F80" s="634"/>
      <c r="G80" s="634"/>
      <c r="H80" s="634"/>
      <c r="I80" s="634"/>
      <c r="J80" s="634"/>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4" t="s">
        <v>2695</v>
      </c>
      <c r="D81" s="634"/>
      <c r="E81" s="634"/>
      <c r="F81" s="634"/>
      <c r="G81" s="634"/>
      <c r="H81" s="634"/>
      <c r="I81" s="634"/>
      <c r="J81" s="634"/>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6" t="s">
        <v>150</v>
      </c>
      <c r="B82" s="637"/>
      <c r="C82" s="637"/>
      <c r="D82" s="637"/>
      <c r="E82" s="637"/>
      <c r="F82" s="637"/>
      <c r="G82" s="637"/>
      <c r="H82" s="637"/>
      <c r="I82" s="637"/>
      <c r="J82" s="638"/>
      <c r="L82" s="35"/>
      <c r="M82" s="35"/>
      <c r="N82" s="35"/>
      <c r="O82" s="35"/>
    </row>
    <row r="83" spans="1:15" ht="39" customHeight="1">
      <c r="A83" s="206" t="s">
        <v>2399</v>
      </c>
      <c r="B83" s="212" t="str">
        <f aca="true" t="shared" si="8" ref="B83:B92">IF(L83=0,"Ispravno","Upozorenje!!!")</f>
        <v>Ispravno</v>
      </c>
      <c r="C83" s="635" t="s">
        <v>2859</v>
      </c>
      <c r="D83" s="635"/>
      <c r="E83" s="635"/>
      <c r="F83" s="635"/>
      <c r="G83" s="635"/>
      <c r="H83" s="635"/>
      <c r="I83" s="635"/>
      <c r="J83" s="635"/>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Upozorenje!!!</v>
      </c>
      <c r="C92" s="640" t="s">
        <v>2847</v>
      </c>
      <c r="D92" s="634"/>
      <c r="E92" s="634"/>
      <c r="F92" s="634"/>
      <c r="G92" s="634"/>
      <c r="H92" s="634"/>
      <c r="I92" s="634"/>
      <c r="J92" s="634"/>
      <c r="L92" s="35">
        <f>IF(OR(M92=1,N92=1,S92=1,T92=1),1,0)</f>
        <v>1</v>
      </c>
      <c r="M92" s="35">
        <f>IF(OR(Opci!C53&gt;1000,Opci!E53&gt;1000,Opci!C55&gt;1000,Opci!E55&gt;1000),1,0)</f>
        <v>0</v>
      </c>
      <c r="N92" s="35">
        <f>IF(MAX(O92:R92)&gt;15,1,0)</f>
        <v>1</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20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9:J9"/>
    <mergeCell ref="C13:J13"/>
    <mergeCell ref="C30:J30"/>
    <mergeCell ref="C24:J24"/>
    <mergeCell ref="C15:J15"/>
    <mergeCell ref="C17:J17"/>
    <mergeCell ref="C19:J19"/>
    <mergeCell ref="C28:J28"/>
    <mergeCell ref="C10:J10"/>
    <mergeCell ref="C16:J16"/>
    <mergeCell ref="C91:J91"/>
    <mergeCell ref="C89:J89"/>
    <mergeCell ref="C84:J84"/>
    <mergeCell ref="C73:J73"/>
    <mergeCell ref="C75:J75"/>
    <mergeCell ref="C70:J70"/>
    <mergeCell ref="C81:J81"/>
    <mergeCell ref="C90:J90"/>
    <mergeCell ref="C87:J87"/>
    <mergeCell ref="C88:J88"/>
    <mergeCell ref="C92:J92"/>
    <mergeCell ref="C72:J72"/>
    <mergeCell ref="C71:J71"/>
    <mergeCell ref="C11:J11"/>
    <mergeCell ref="C18:J18"/>
    <mergeCell ref="C12:J12"/>
    <mergeCell ref="C14:J14"/>
    <mergeCell ref="C20:J20"/>
    <mergeCell ref="C42:J42"/>
    <mergeCell ref="C21:J21"/>
    <mergeCell ref="C23:J23"/>
    <mergeCell ref="C39:J39"/>
    <mergeCell ref="C26:J26"/>
    <mergeCell ref="C44:J44"/>
    <mergeCell ref="C25:J25"/>
    <mergeCell ref="C27:J27"/>
    <mergeCell ref="C37:J37"/>
    <mergeCell ref="C41:J41"/>
    <mergeCell ref="C29:J29"/>
    <mergeCell ref="C32:J32"/>
    <mergeCell ref="A1:B2"/>
    <mergeCell ref="C3:J3"/>
    <mergeCell ref="A3:B3"/>
    <mergeCell ref="C8:J8"/>
    <mergeCell ref="C6:J6"/>
    <mergeCell ref="C7:J7"/>
    <mergeCell ref="C85:J85"/>
    <mergeCell ref="A4:J4"/>
    <mergeCell ref="C5:J5"/>
    <mergeCell ref="C49:J49"/>
    <mergeCell ref="C40:J40"/>
    <mergeCell ref="C47:J47"/>
    <mergeCell ref="C46:J46"/>
    <mergeCell ref="C22:J22"/>
    <mergeCell ref="C31:J31"/>
    <mergeCell ref="C38:J38"/>
    <mergeCell ref="C78:J78"/>
    <mergeCell ref="C66:J66"/>
    <mergeCell ref="C33:J33"/>
    <mergeCell ref="C34:J34"/>
    <mergeCell ref="C35:J35"/>
    <mergeCell ref="C36:J36"/>
    <mergeCell ref="C59:J59"/>
    <mergeCell ref="C67:J67"/>
    <mergeCell ref="C45:J45"/>
    <mergeCell ref="C62:J62"/>
    <mergeCell ref="C86:J86"/>
    <mergeCell ref="C77:J77"/>
    <mergeCell ref="C69:J69"/>
    <mergeCell ref="A82:J82"/>
    <mergeCell ref="C74:J74"/>
    <mergeCell ref="C50:J50"/>
    <mergeCell ref="C51:J51"/>
    <mergeCell ref="C52:J52"/>
    <mergeCell ref="C54:J54"/>
    <mergeCell ref="C83:J83"/>
    <mergeCell ref="C80:J80"/>
    <mergeCell ref="C79:J79"/>
    <mergeCell ref="C63:J63"/>
    <mergeCell ref="C58:J58"/>
    <mergeCell ref="C57:J57"/>
    <mergeCell ref="C68:J68"/>
    <mergeCell ref="C76:J76"/>
    <mergeCell ref="C65:J65"/>
    <mergeCell ref="C60:J60"/>
    <mergeCell ref="C64:J64"/>
    <mergeCell ref="C43:J43"/>
    <mergeCell ref="C48:J48"/>
    <mergeCell ref="C61:J61"/>
    <mergeCell ref="C53:J53"/>
    <mergeCell ref="A56:J56"/>
    <mergeCell ref="C55:J55"/>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3" t="s">
        <v>1736</v>
      </c>
      <c r="B1" s="274"/>
      <c r="C1" s="107" t="s">
        <v>1785</v>
      </c>
      <c r="D1" s="104" t="s">
        <v>2586</v>
      </c>
      <c r="E1" s="104" t="s">
        <v>182</v>
      </c>
      <c r="F1" s="125" t="s">
        <v>719</v>
      </c>
      <c r="G1" s="104" t="s">
        <v>1786</v>
      </c>
      <c r="H1" s="125" t="s">
        <v>1787</v>
      </c>
      <c r="I1" s="104" t="s">
        <v>1788</v>
      </c>
      <c r="J1" s="105"/>
    </row>
    <row r="2" spans="1:10" s="3" customFormat="1" ht="19.5" customHeight="1">
      <c r="A2" s="275"/>
      <c r="B2" s="276"/>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 ref="B598:J598"/>
    <mergeCell ref="B599:J599"/>
    <mergeCell ref="B600:J600"/>
    <mergeCell ref="B593:J593"/>
    <mergeCell ref="B594:J594"/>
    <mergeCell ref="B595:J595"/>
    <mergeCell ref="B596:J596"/>
    <mergeCell ref="B597:J597"/>
    <mergeCell ref="B607:J607"/>
    <mergeCell ref="B608:J608"/>
    <mergeCell ref="B601:J601"/>
    <mergeCell ref="B602:J602"/>
    <mergeCell ref="B603:J603"/>
    <mergeCell ref="B604:J604"/>
    <mergeCell ref="B589:J589"/>
    <mergeCell ref="B590:J590"/>
    <mergeCell ref="B591:J591"/>
    <mergeCell ref="B592:J592"/>
    <mergeCell ref="B585:J585"/>
    <mergeCell ref="B586:J586"/>
    <mergeCell ref="B587:J587"/>
    <mergeCell ref="B588:J588"/>
    <mergeCell ref="B576:J576"/>
    <mergeCell ref="B569:J569"/>
    <mergeCell ref="B570:J570"/>
    <mergeCell ref="B571:J571"/>
    <mergeCell ref="B572:J572"/>
    <mergeCell ref="B581:J581"/>
    <mergeCell ref="B573:J573"/>
    <mergeCell ref="B574:J574"/>
    <mergeCell ref="B575:J575"/>
    <mergeCell ref="B582:J582"/>
    <mergeCell ref="B583:J583"/>
    <mergeCell ref="B584:J584"/>
    <mergeCell ref="B577:J577"/>
    <mergeCell ref="B578:J578"/>
    <mergeCell ref="B579:J579"/>
    <mergeCell ref="B580:J580"/>
    <mergeCell ref="B567:J567"/>
    <mergeCell ref="B568:J568"/>
    <mergeCell ref="B561:J561"/>
    <mergeCell ref="B562:J562"/>
    <mergeCell ref="B563:J563"/>
    <mergeCell ref="B564:J564"/>
    <mergeCell ref="B565:J565"/>
    <mergeCell ref="B566:J566"/>
    <mergeCell ref="B558:J558"/>
    <mergeCell ref="B559:J559"/>
    <mergeCell ref="B560:J560"/>
    <mergeCell ref="B553:J553"/>
    <mergeCell ref="B554:J554"/>
    <mergeCell ref="B555:J555"/>
    <mergeCell ref="B556:J556"/>
    <mergeCell ref="B557:J557"/>
    <mergeCell ref="B549:J549"/>
    <mergeCell ref="B550:J550"/>
    <mergeCell ref="B551:J551"/>
    <mergeCell ref="B552:J552"/>
    <mergeCell ref="B545:J545"/>
    <mergeCell ref="B546:J546"/>
    <mergeCell ref="B547:J547"/>
    <mergeCell ref="B548:J548"/>
    <mergeCell ref="B536:J536"/>
    <mergeCell ref="B529:J529"/>
    <mergeCell ref="B530:J530"/>
    <mergeCell ref="B531:J531"/>
    <mergeCell ref="B532:J532"/>
    <mergeCell ref="B541:J541"/>
    <mergeCell ref="B533:J533"/>
    <mergeCell ref="B534:J534"/>
    <mergeCell ref="B535:J535"/>
    <mergeCell ref="B542:J542"/>
    <mergeCell ref="B543:J543"/>
    <mergeCell ref="B544:J544"/>
    <mergeCell ref="B537:J537"/>
    <mergeCell ref="B538:J538"/>
    <mergeCell ref="B539:J539"/>
    <mergeCell ref="B540:J540"/>
    <mergeCell ref="B527:J527"/>
    <mergeCell ref="B528:J528"/>
    <mergeCell ref="B521:J521"/>
    <mergeCell ref="B522:J522"/>
    <mergeCell ref="B523:J523"/>
    <mergeCell ref="B524:J524"/>
    <mergeCell ref="B525:J525"/>
    <mergeCell ref="B526:J526"/>
    <mergeCell ref="B518:J518"/>
    <mergeCell ref="B519:J519"/>
    <mergeCell ref="B520:J520"/>
    <mergeCell ref="B513:J513"/>
    <mergeCell ref="B514:J514"/>
    <mergeCell ref="B515:J515"/>
    <mergeCell ref="B516:J516"/>
    <mergeCell ref="B517:J517"/>
    <mergeCell ref="B509:J509"/>
    <mergeCell ref="B510:J510"/>
    <mergeCell ref="B511:J511"/>
    <mergeCell ref="B512:J512"/>
    <mergeCell ref="B505:J505"/>
    <mergeCell ref="B506:J506"/>
    <mergeCell ref="B507:J507"/>
    <mergeCell ref="B508:J508"/>
    <mergeCell ref="B496:J496"/>
    <mergeCell ref="B489:J489"/>
    <mergeCell ref="B490:J490"/>
    <mergeCell ref="B491:J491"/>
    <mergeCell ref="B492:J492"/>
    <mergeCell ref="B501:J501"/>
    <mergeCell ref="B493:J493"/>
    <mergeCell ref="B494:J494"/>
    <mergeCell ref="B495:J495"/>
    <mergeCell ref="B502:J502"/>
    <mergeCell ref="B503:J503"/>
    <mergeCell ref="B504:J504"/>
    <mergeCell ref="B497:J497"/>
    <mergeCell ref="B498:J498"/>
    <mergeCell ref="B499:J499"/>
    <mergeCell ref="B500:J500"/>
    <mergeCell ref="B487:J487"/>
    <mergeCell ref="B488:J488"/>
    <mergeCell ref="B481:J481"/>
    <mergeCell ref="B482:J482"/>
    <mergeCell ref="B483:J483"/>
    <mergeCell ref="B484:J484"/>
    <mergeCell ref="B485:J485"/>
    <mergeCell ref="B486:J486"/>
    <mergeCell ref="B478:J478"/>
    <mergeCell ref="B479:J479"/>
    <mergeCell ref="B480:J480"/>
    <mergeCell ref="B473:J473"/>
    <mergeCell ref="B474:J474"/>
    <mergeCell ref="B475:J475"/>
    <mergeCell ref="B476:J476"/>
    <mergeCell ref="B477:J477"/>
    <mergeCell ref="B469:J469"/>
    <mergeCell ref="B470:J470"/>
    <mergeCell ref="B471:J471"/>
    <mergeCell ref="B472:J472"/>
    <mergeCell ref="B465:J465"/>
    <mergeCell ref="B466:J466"/>
    <mergeCell ref="B467:J467"/>
    <mergeCell ref="B468:J468"/>
    <mergeCell ref="B456:J456"/>
    <mergeCell ref="B449:J449"/>
    <mergeCell ref="B450:J450"/>
    <mergeCell ref="B451:J451"/>
    <mergeCell ref="B452:J452"/>
    <mergeCell ref="B461:J461"/>
    <mergeCell ref="B453:J453"/>
    <mergeCell ref="B454:J454"/>
    <mergeCell ref="B455:J455"/>
    <mergeCell ref="B462:J462"/>
    <mergeCell ref="B463:J463"/>
    <mergeCell ref="B464:J464"/>
    <mergeCell ref="B457:J457"/>
    <mergeCell ref="B458:J458"/>
    <mergeCell ref="B459:J459"/>
    <mergeCell ref="B460:J460"/>
    <mergeCell ref="B447:J447"/>
    <mergeCell ref="B448:J448"/>
    <mergeCell ref="B441:J441"/>
    <mergeCell ref="B442:J442"/>
    <mergeCell ref="B443:J443"/>
    <mergeCell ref="B444:J444"/>
    <mergeCell ref="B445:J445"/>
    <mergeCell ref="B446:J446"/>
    <mergeCell ref="B438:J438"/>
    <mergeCell ref="B439:J439"/>
    <mergeCell ref="B440:J440"/>
    <mergeCell ref="B433:J433"/>
    <mergeCell ref="B434:J434"/>
    <mergeCell ref="B435:J435"/>
    <mergeCell ref="B436:J436"/>
    <mergeCell ref="B437:J437"/>
    <mergeCell ref="B429:J429"/>
    <mergeCell ref="B430:J430"/>
    <mergeCell ref="B431:J431"/>
    <mergeCell ref="B432:J432"/>
    <mergeCell ref="B425:J425"/>
    <mergeCell ref="B426:J426"/>
    <mergeCell ref="B427:J427"/>
    <mergeCell ref="B428:J428"/>
    <mergeCell ref="B416:J416"/>
    <mergeCell ref="B409:J409"/>
    <mergeCell ref="B410:J410"/>
    <mergeCell ref="B411:J411"/>
    <mergeCell ref="B412:J412"/>
    <mergeCell ref="B421:J421"/>
    <mergeCell ref="B413:J413"/>
    <mergeCell ref="B414:J414"/>
    <mergeCell ref="B415:J415"/>
    <mergeCell ref="B422:J422"/>
    <mergeCell ref="B423:J423"/>
    <mergeCell ref="B424:J424"/>
    <mergeCell ref="B417:J417"/>
    <mergeCell ref="B418:J418"/>
    <mergeCell ref="B419:J419"/>
    <mergeCell ref="B420:J420"/>
    <mergeCell ref="B407:J407"/>
    <mergeCell ref="B408:J408"/>
    <mergeCell ref="B401:J401"/>
    <mergeCell ref="B402:J402"/>
    <mergeCell ref="B403:J403"/>
    <mergeCell ref="B404:J404"/>
    <mergeCell ref="B405:J405"/>
    <mergeCell ref="B406:J406"/>
    <mergeCell ref="B398:J398"/>
    <mergeCell ref="B399:J399"/>
    <mergeCell ref="B400:J400"/>
    <mergeCell ref="B393:J393"/>
    <mergeCell ref="B394:J394"/>
    <mergeCell ref="B395:J395"/>
    <mergeCell ref="B396:J396"/>
    <mergeCell ref="B397:J397"/>
    <mergeCell ref="B389:J389"/>
    <mergeCell ref="B390:J390"/>
    <mergeCell ref="B391:J391"/>
    <mergeCell ref="B392:J392"/>
    <mergeCell ref="B385:J385"/>
    <mergeCell ref="B386:J386"/>
    <mergeCell ref="B387:J387"/>
    <mergeCell ref="B388:J388"/>
    <mergeCell ref="B376:J376"/>
    <mergeCell ref="B369:J369"/>
    <mergeCell ref="B370:J370"/>
    <mergeCell ref="B371:J371"/>
    <mergeCell ref="B372:J372"/>
    <mergeCell ref="B381:J381"/>
    <mergeCell ref="B373:J373"/>
    <mergeCell ref="B374:J374"/>
    <mergeCell ref="B375:J375"/>
    <mergeCell ref="B382:J382"/>
    <mergeCell ref="B383:J383"/>
    <mergeCell ref="B384:J384"/>
    <mergeCell ref="B377:J377"/>
    <mergeCell ref="B378:J378"/>
    <mergeCell ref="B379:J379"/>
    <mergeCell ref="B380:J380"/>
    <mergeCell ref="B367:J367"/>
    <mergeCell ref="B368:J368"/>
    <mergeCell ref="B361:J361"/>
    <mergeCell ref="B362:J362"/>
    <mergeCell ref="B363:J363"/>
    <mergeCell ref="B364:J364"/>
    <mergeCell ref="B365:J365"/>
    <mergeCell ref="B366:J366"/>
    <mergeCell ref="B358:J358"/>
    <mergeCell ref="B359:J359"/>
    <mergeCell ref="B360:J360"/>
    <mergeCell ref="B353:J353"/>
    <mergeCell ref="B354:J354"/>
    <mergeCell ref="B355:J355"/>
    <mergeCell ref="B356:J356"/>
    <mergeCell ref="B357:J357"/>
    <mergeCell ref="B349:J349"/>
    <mergeCell ref="B350:J350"/>
    <mergeCell ref="B351:J351"/>
    <mergeCell ref="B352:J352"/>
    <mergeCell ref="B345:J345"/>
    <mergeCell ref="B346:J346"/>
    <mergeCell ref="B347:J347"/>
    <mergeCell ref="B348:J348"/>
    <mergeCell ref="B336:J336"/>
    <mergeCell ref="B329:J329"/>
    <mergeCell ref="B330:J330"/>
    <mergeCell ref="B331:J331"/>
    <mergeCell ref="B332:J332"/>
    <mergeCell ref="B341:J341"/>
    <mergeCell ref="B333:J333"/>
    <mergeCell ref="B334:J334"/>
    <mergeCell ref="B335:J335"/>
    <mergeCell ref="B342:J342"/>
    <mergeCell ref="B343:J343"/>
    <mergeCell ref="B344:J344"/>
    <mergeCell ref="B337:J337"/>
    <mergeCell ref="B338:J338"/>
    <mergeCell ref="B339:J339"/>
    <mergeCell ref="B340:J340"/>
    <mergeCell ref="B327:J327"/>
    <mergeCell ref="B328:J328"/>
    <mergeCell ref="B321:J321"/>
    <mergeCell ref="B322:J322"/>
    <mergeCell ref="B323:J323"/>
    <mergeCell ref="B324:J324"/>
    <mergeCell ref="B325:J325"/>
    <mergeCell ref="B326:J326"/>
    <mergeCell ref="B318:J318"/>
    <mergeCell ref="B319:J319"/>
    <mergeCell ref="B320:J320"/>
    <mergeCell ref="B313:J313"/>
    <mergeCell ref="B314:J314"/>
    <mergeCell ref="B315:J315"/>
    <mergeCell ref="B316:J316"/>
    <mergeCell ref="B317:J317"/>
    <mergeCell ref="B309:J309"/>
    <mergeCell ref="B310:J310"/>
    <mergeCell ref="B311:J311"/>
    <mergeCell ref="B312:J312"/>
    <mergeCell ref="B305:J305"/>
    <mergeCell ref="B306:J306"/>
    <mergeCell ref="B307:J307"/>
    <mergeCell ref="B308:J308"/>
    <mergeCell ref="B296:J296"/>
    <mergeCell ref="B289:J289"/>
    <mergeCell ref="B290:J290"/>
    <mergeCell ref="B291:J291"/>
    <mergeCell ref="B292:J292"/>
    <mergeCell ref="B301:J301"/>
    <mergeCell ref="B293:J293"/>
    <mergeCell ref="B294:J294"/>
    <mergeCell ref="B295:J295"/>
    <mergeCell ref="B302:J302"/>
    <mergeCell ref="B303:J303"/>
    <mergeCell ref="B304:J304"/>
    <mergeCell ref="B297:J297"/>
    <mergeCell ref="B298:J298"/>
    <mergeCell ref="B299:J299"/>
    <mergeCell ref="B300:J300"/>
    <mergeCell ref="B287:J287"/>
    <mergeCell ref="B288:J288"/>
    <mergeCell ref="B281:J281"/>
    <mergeCell ref="B282:J282"/>
    <mergeCell ref="B283:J283"/>
    <mergeCell ref="B284:J284"/>
    <mergeCell ref="B285:J285"/>
    <mergeCell ref="B286:J286"/>
    <mergeCell ref="B278:J278"/>
    <mergeCell ref="B279:J279"/>
    <mergeCell ref="B280:J280"/>
    <mergeCell ref="B273:J273"/>
    <mergeCell ref="B274:J274"/>
    <mergeCell ref="B275:J275"/>
    <mergeCell ref="B276:J276"/>
    <mergeCell ref="B277:J277"/>
    <mergeCell ref="B269:J269"/>
    <mergeCell ref="B270:J270"/>
    <mergeCell ref="B271:J271"/>
    <mergeCell ref="B272:J272"/>
    <mergeCell ref="B265:J265"/>
    <mergeCell ref="B266:J266"/>
    <mergeCell ref="B267:J267"/>
    <mergeCell ref="B268:J268"/>
    <mergeCell ref="B256:J256"/>
    <mergeCell ref="B249:J249"/>
    <mergeCell ref="B250:J250"/>
    <mergeCell ref="B251:J251"/>
    <mergeCell ref="B252:J252"/>
    <mergeCell ref="B261:J261"/>
    <mergeCell ref="B253:J253"/>
    <mergeCell ref="B254:J254"/>
    <mergeCell ref="B255:J255"/>
    <mergeCell ref="B262:J262"/>
    <mergeCell ref="B263:J263"/>
    <mergeCell ref="B264:J264"/>
    <mergeCell ref="B257:J257"/>
    <mergeCell ref="B258:J258"/>
    <mergeCell ref="B259:J259"/>
    <mergeCell ref="B260:J260"/>
    <mergeCell ref="B247:J247"/>
    <mergeCell ref="B248:J248"/>
    <mergeCell ref="B241:J241"/>
    <mergeCell ref="B242:J242"/>
    <mergeCell ref="B243:J243"/>
    <mergeCell ref="B244:J244"/>
    <mergeCell ref="B245:J245"/>
    <mergeCell ref="B246:J246"/>
    <mergeCell ref="B238:J238"/>
    <mergeCell ref="B239:J239"/>
    <mergeCell ref="B240:J240"/>
    <mergeCell ref="B233:J233"/>
    <mergeCell ref="B234:J234"/>
    <mergeCell ref="B235:J235"/>
    <mergeCell ref="B236:J236"/>
    <mergeCell ref="B237:J237"/>
    <mergeCell ref="B229:J229"/>
    <mergeCell ref="B230:J230"/>
    <mergeCell ref="B231:J231"/>
    <mergeCell ref="B232:J232"/>
    <mergeCell ref="B225:J225"/>
    <mergeCell ref="B226:J226"/>
    <mergeCell ref="B227:J227"/>
    <mergeCell ref="B228:J228"/>
    <mergeCell ref="B216:J216"/>
    <mergeCell ref="B209:J209"/>
    <mergeCell ref="B210:J210"/>
    <mergeCell ref="B211:J211"/>
    <mergeCell ref="B212:J212"/>
    <mergeCell ref="B221:J221"/>
    <mergeCell ref="B213:J213"/>
    <mergeCell ref="B214:J214"/>
    <mergeCell ref="B215:J215"/>
    <mergeCell ref="B222:J222"/>
    <mergeCell ref="B223:J223"/>
    <mergeCell ref="B224:J224"/>
    <mergeCell ref="B217:J217"/>
    <mergeCell ref="B218:J218"/>
    <mergeCell ref="B219:J219"/>
    <mergeCell ref="B220:J220"/>
    <mergeCell ref="B207:J207"/>
    <mergeCell ref="B208:J208"/>
    <mergeCell ref="B201:J201"/>
    <mergeCell ref="B202:J202"/>
    <mergeCell ref="B203:J203"/>
    <mergeCell ref="B204:J204"/>
    <mergeCell ref="B205:J205"/>
    <mergeCell ref="B206:J206"/>
    <mergeCell ref="B198:J198"/>
    <mergeCell ref="B199:J199"/>
    <mergeCell ref="B200:J200"/>
    <mergeCell ref="B193:J193"/>
    <mergeCell ref="B194:J194"/>
    <mergeCell ref="B195:J195"/>
    <mergeCell ref="B196:J196"/>
    <mergeCell ref="B197:J197"/>
    <mergeCell ref="B189:J189"/>
    <mergeCell ref="B190:J190"/>
    <mergeCell ref="B191:J191"/>
    <mergeCell ref="B192:J192"/>
    <mergeCell ref="B185:J185"/>
    <mergeCell ref="B186:J186"/>
    <mergeCell ref="B187:J187"/>
    <mergeCell ref="B188:J188"/>
    <mergeCell ref="B176:J176"/>
    <mergeCell ref="B169:J169"/>
    <mergeCell ref="B170:J170"/>
    <mergeCell ref="B171:J171"/>
    <mergeCell ref="B172:J172"/>
    <mergeCell ref="B181:J181"/>
    <mergeCell ref="B173:J173"/>
    <mergeCell ref="B174:J174"/>
    <mergeCell ref="B175:J175"/>
    <mergeCell ref="B182:J182"/>
    <mergeCell ref="B183:J183"/>
    <mergeCell ref="B184:J184"/>
    <mergeCell ref="B177:J177"/>
    <mergeCell ref="B178:J178"/>
    <mergeCell ref="B179:J179"/>
    <mergeCell ref="B180:J180"/>
    <mergeCell ref="B167:J167"/>
    <mergeCell ref="B168:J168"/>
    <mergeCell ref="B161:J161"/>
    <mergeCell ref="B162:J162"/>
    <mergeCell ref="B163:J163"/>
    <mergeCell ref="B164:J164"/>
    <mergeCell ref="B165:J165"/>
    <mergeCell ref="B166:J166"/>
    <mergeCell ref="B158:J158"/>
    <mergeCell ref="B159:J159"/>
    <mergeCell ref="B160:J160"/>
    <mergeCell ref="B153:J153"/>
    <mergeCell ref="B154:J154"/>
    <mergeCell ref="B155:J155"/>
    <mergeCell ref="B156:J156"/>
    <mergeCell ref="B157:J157"/>
    <mergeCell ref="B149:J149"/>
    <mergeCell ref="B150:J150"/>
    <mergeCell ref="B151:J151"/>
    <mergeCell ref="B152:J152"/>
    <mergeCell ref="B145:J145"/>
    <mergeCell ref="B146:J146"/>
    <mergeCell ref="B147:J147"/>
    <mergeCell ref="B148:J148"/>
    <mergeCell ref="B136:J136"/>
    <mergeCell ref="B129:J129"/>
    <mergeCell ref="B130:J130"/>
    <mergeCell ref="B131:J131"/>
    <mergeCell ref="B132:J132"/>
    <mergeCell ref="B141:J141"/>
    <mergeCell ref="B133:J133"/>
    <mergeCell ref="B134:J134"/>
    <mergeCell ref="B135:J135"/>
    <mergeCell ref="B142:J142"/>
    <mergeCell ref="B143:J143"/>
    <mergeCell ref="B144:J144"/>
    <mergeCell ref="B137:J137"/>
    <mergeCell ref="B138:J138"/>
    <mergeCell ref="B139:J139"/>
    <mergeCell ref="B140:J140"/>
    <mergeCell ref="B127:J127"/>
    <mergeCell ref="B128:J128"/>
    <mergeCell ref="B121:J121"/>
    <mergeCell ref="B122:J122"/>
    <mergeCell ref="B123:J123"/>
    <mergeCell ref="B124:J124"/>
    <mergeCell ref="B125:J125"/>
    <mergeCell ref="B126:J126"/>
    <mergeCell ref="B118:J118"/>
    <mergeCell ref="B119:J119"/>
    <mergeCell ref="B120:J120"/>
    <mergeCell ref="B113:J113"/>
    <mergeCell ref="B114:J114"/>
    <mergeCell ref="B115:J115"/>
    <mergeCell ref="B116:J116"/>
    <mergeCell ref="B117:J117"/>
    <mergeCell ref="B109:J109"/>
    <mergeCell ref="B110:J110"/>
    <mergeCell ref="B111:J111"/>
    <mergeCell ref="B112:J112"/>
    <mergeCell ref="B105:J105"/>
    <mergeCell ref="B106:J106"/>
    <mergeCell ref="B107:J107"/>
    <mergeCell ref="B108:J108"/>
    <mergeCell ref="B96:J96"/>
    <mergeCell ref="B89:J89"/>
    <mergeCell ref="B90:J90"/>
    <mergeCell ref="B91:J91"/>
    <mergeCell ref="B92:J92"/>
    <mergeCell ref="B101:J101"/>
    <mergeCell ref="B93:J93"/>
    <mergeCell ref="B94:J94"/>
    <mergeCell ref="B95:J95"/>
    <mergeCell ref="B102:J102"/>
    <mergeCell ref="B103:J103"/>
    <mergeCell ref="B104:J104"/>
    <mergeCell ref="B97:J97"/>
    <mergeCell ref="B98:J98"/>
    <mergeCell ref="B99:J99"/>
    <mergeCell ref="B100:J100"/>
    <mergeCell ref="B87:J87"/>
    <mergeCell ref="B88:J88"/>
    <mergeCell ref="B81:J81"/>
    <mergeCell ref="B82:J82"/>
    <mergeCell ref="B83:J83"/>
    <mergeCell ref="B84:J84"/>
    <mergeCell ref="B85:J85"/>
    <mergeCell ref="B86:J86"/>
    <mergeCell ref="B78:J78"/>
    <mergeCell ref="B79:J79"/>
    <mergeCell ref="B80:J80"/>
    <mergeCell ref="B73:J73"/>
    <mergeCell ref="B74:J74"/>
    <mergeCell ref="B75:J75"/>
    <mergeCell ref="B76:J76"/>
    <mergeCell ref="B77:J77"/>
    <mergeCell ref="B69:J69"/>
    <mergeCell ref="B70:J70"/>
    <mergeCell ref="B71:J71"/>
    <mergeCell ref="B72:J72"/>
    <mergeCell ref="B65:J65"/>
    <mergeCell ref="B66:J66"/>
    <mergeCell ref="B67:J67"/>
    <mergeCell ref="B68:J68"/>
    <mergeCell ref="B56:J56"/>
    <mergeCell ref="B49:J49"/>
    <mergeCell ref="B50:J50"/>
    <mergeCell ref="B51:J51"/>
    <mergeCell ref="B52:J52"/>
    <mergeCell ref="B61:J61"/>
    <mergeCell ref="B53:J53"/>
    <mergeCell ref="B54:J54"/>
    <mergeCell ref="B55:J55"/>
    <mergeCell ref="B62:J62"/>
    <mergeCell ref="B63:J63"/>
    <mergeCell ref="B64:J64"/>
    <mergeCell ref="B57:J57"/>
    <mergeCell ref="B58:J58"/>
    <mergeCell ref="B59:J59"/>
    <mergeCell ref="B60:J60"/>
    <mergeCell ref="B47:J47"/>
    <mergeCell ref="B48:J48"/>
    <mergeCell ref="B41:J41"/>
    <mergeCell ref="B42:J42"/>
    <mergeCell ref="B43:J43"/>
    <mergeCell ref="B44:J44"/>
    <mergeCell ref="B45:J45"/>
    <mergeCell ref="B46:J46"/>
    <mergeCell ref="B38:J38"/>
    <mergeCell ref="B39:J39"/>
    <mergeCell ref="B40:J40"/>
    <mergeCell ref="B33:J33"/>
    <mergeCell ref="B34:J34"/>
    <mergeCell ref="B35:J35"/>
    <mergeCell ref="B36:J36"/>
    <mergeCell ref="B37:J37"/>
    <mergeCell ref="B29:J29"/>
    <mergeCell ref="B30:J30"/>
    <mergeCell ref="B31:J31"/>
    <mergeCell ref="B32:J32"/>
    <mergeCell ref="B25:J25"/>
    <mergeCell ref="B26:J26"/>
    <mergeCell ref="B27:J27"/>
    <mergeCell ref="B28:J28"/>
    <mergeCell ref="B16:J16"/>
    <mergeCell ref="B9:J9"/>
    <mergeCell ref="B10:J10"/>
    <mergeCell ref="B11:J11"/>
    <mergeCell ref="B12:J12"/>
    <mergeCell ref="B21:J21"/>
    <mergeCell ref="B13:J13"/>
    <mergeCell ref="B14:J14"/>
    <mergeCell ref="B15:J15"/>
    <mergeCell ref="B22:J22"/>
    <mergeCell ref="B23:J23"/>
    <mergeCell ref="B24:J24"/>
    <mergeCell ref="B17:J17"/>
    <mergeCell ref="B18:J18"/>
    <mergeCell ref="B19:J19"/>
    <mergeCell ref="B20:J20"/>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3" t="s">
        <v>1736</v>
      </c>
      <c r="B1" s="274"/>
      <c r="C1" s="107" t="s">
        <v>1785</v>
      </c>
      <c r="D1" s="104" t="s">
        <v>2586</v>
      </c>
      <c r="E1" s="104" t="s">
        <v>182</v>
      </c>
      <c r="F1" s="125" t="s">
        <v>719</v>
      </c>
      <c r="G1" s="104" t="s">
        <v>1786</v>
      </c>
      <c r="H1" s="125" t="s">
        <v>1787</v>
      </c>
      <c r="I1" s="104" t="s">
        <v>1788</v>
      </c>
      <c r="J1" s="105"/>
    </row>
    <row r="2" spans="1:10" s="3" customFormat="1" ht="19.5" customHeight="1">
      <c r="A2" s="275"/>
      <c r="B2" s="276"/>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 ref="F107:G107"/>
    <mergeCell ref="F100:G100"/>
    <mergeCell ref="F101:G101"/>
    <mergeCell ref="F102:G102"/>
    <mergeCell ref="F103:G103"/>
    <mergeCell ref="F112:G112"/>
    <mergeCell ref="F104:G104"/>
    <mergeCell ref="F105:G105"/>
    <mergeCell ref="F106:G106"/>
    <mergeCell ref="F113:G113"/>
    <mergeCell ref="F114:G114"/>
    <mergeCell ref="F115:G115"/>
    <mergeCell ref="F108:G108"/>
    <mergeCell ref="F109:G109"/>
    <mergeCell ref="F110:G110"/>
    <mergeCell ref="F111:G111"/>
    <mergeCell ref="F98:G98"/>
    <mergeCell ref="F99:G99"/>
    <mergeCell ref="F92:G92"/>
    <mergeCell ref="F93:G93"/>
    <mergeCell ref="F94:G94"/>
    <mergeCell ref="F95:G95"/>
    <mergeCell ref="F96:G96"/>
    <mergeCell ref="F97:G97"/>
    <mergeCell ref="F89:G89"/>
    <mergeCell ref="F90:G90"/>
    <mergeCell ref="F91:G91"/>
    <mergeCell ref="F84:G84"/>
    <mergeCell ref="F85:G85"/>
    <mergeCell ref="F86:G86"/>
    <mergeCell ref="F87:G87"/>
    <mergeCell ref="F88:G88"/>
    <mergeCell ref="F80:G80"/>
    <mergeCell ref="F81:G81"/>
    <mergeCell ref="F82:G82"/>
    <mergeCell ref="F83:G83"/>
    <mergeCell ref="F76:G76"/>
    <mergeCell ref="F77:G77"/>
    <mergeCell ref="F78:G78"/>
    <mergeCell ref="F79:G79"/>
    <mergeCell ref="F67:G67"/>
    <mergeCell ref="F60:G60"/>
    <mergeCell ref="F61:G61"/>
    <mergeCell ref="F62:G62"/>
    <mergeCell ref="F63:G63"/>
    <mergeCell ref="F72:G72"/>
    <mergeCell ref="F64:G64"/>
    <mergeCell ref="F65:G65"/>
    <mergeCell ref="F66:G66"/>
    <mergeCell ref="F73:G73"/>
    <mergeCell ref="F74:G74"/>
    <mergeCell ref="F75:G75"/>
    <mergeCell ref="F68:G68"/>
    <mergeCell ref="F69:G69"/>
    <mergeCell ref="F70:G70"/>
    <mergeCell ref="F71:G71"/>
    <mergeCell ref="F58:G58"/>
    <mergeCell ref="F59:G59"/>
    <mergeCell ref="F52:G52"/>
    <mergeCell ref="F53:G53"/>
    <mergeCell ref="F54:G54"/>
    <mergeCell ref="F55:G55"/>
    <mergeCell ref="F56:G56"/>
    <mergeCell ref="F57:G57"/>
    <mergeCell ref="F49:G49"/>
    <mergeCell ref="F50:G50"/>
    <mergeCell ref="F51:G51"/>
    <mergeCell ref="F44:G44"/>
    <mergeCell ref="F45:G45"/>
    <mergeCell ref="F46:G46"/>
    <mergeCell ref="F47:G47"/>
    <mergeCell ref="F48:G48"/>
    <mergeCell ref="F40:G40"/>
    <mergeCell ref="F41:G41"/>
    <mergeCell ref="F42:G42"/>
    <mergeCell ref="F43:G43"/>
    <mergeCell ref="F36:G36"/>
    <mergeCell ref="F37:G37"/>
    <mergeCell ref="F38:G38"/>
    <mergeCell ref="F39:G39"/>
    <mergeCell ref="F20:G20"/>
    <mergeCell ref="F21:G21"/>
    <mergeCell ref="F22:G22"/>
    <mergeCell ref="F23:G23"/>
    <mergeCell ref="F32:G32"/>
    <mergeCell ref="F33:G33"/>
    <mergeCell ref="F24:G24"/>
    <mergeCell ref="F25:G25"/>
    <mergeCell ref="F26:G26"/>
    <mergeCell ref="F27:G27"/>
    <mergeCell ref="F34:G34"/>
    <mergeCell ref="F35:G35"/>
    <mergeCell ref="F28:G28"/>
    <mergeCell ref="F29:G29"/>
    <mergeCell ref="F30:G30"/>
    <mergeCell ref="F31:G31"/>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B172:C172"/>
    <mergeCell ref="B173:C173"/>
    <mergeCell ref="B178:C178"/>
    <mergeCell ref="F177:G177"/>
    <mergeCell ref="F178:G178"/>
    <mergeCell ref="F171:G171"/>
    <mergeCell ref="F172:G172"/>
    <mergeCell ref="F173:G173"/>
    <mergeCell ref="F174:G174"/>
    <mergeCell ref="B188:C188"/>
    <mergeCell ref="B189:C189"/>
    <mergeCell ref="B182:C182"/>
    <mergeCell ref="B183:C183"/>
    <mergeCell ref="B184:C184"/>
    <mergeCell ref="B185:C185"/>
    <mergeCell ref="B186:C186"/>
    <mergeCell ref="B187:C187"/>
    <mergeCell ref="B179:C179"/>
    <mergeCell ref="B180:C180"/>
    <mergeCell ref="B181:C181"/>
    <mergeCell ref="B166:C166"/>
    <mergeCell ref="B167:C167"/>
    <mergeCell ref="B168:C168"/>
    <mergeCell ref="B169:C169"/>
    <mergeCell ref="B175:C175"/>
    <mergeCell ref="B176:C176"/>
    <mergeCell ref="B177:C177"/>
    <mergeCell ref="B162:C162"/>
    <mergeCell ref="B163:C163"/>
    <mergeCell ref="B164:C164"/>
    <mergeCell ref="B165:C165"/>
    <mergeCell ref="B174:C174"/>
    <mergeCell ref="B153:C153"/>
    <mergeCell ref="B160:C160"/>
    <mergeCell ref="B161:C161"/>
    <mergeCell ref="B170:C170"/>
    <mergeCell ref="B171:C171"/>
    <mergeCell ref="B146:C146"/>
    <mergeCell ref="B147:C147"/>
    <mergeCell ref="B148:C148"/>
    <mergeCell ref="B149:C149"/>
    <mergeCell ref="B158:C158"/>
    <mergeCell ref="B159:C159"/>
    <mergeCell ref="B154:C154"/>
    <mergeCell ref="B155:C155"/>
    <mergeCell ref="B156:C156"/>
    <mergeCell ref="B157:C157"/>
    <mergeCell ref="B150:C150"/>
    <mergeCell ref="B151:C151"/>
    <mergeCell ref="B152:C152"/>
    <mergeCell ref="B135:C135"/>
    <mergeCell ref="B136:C136"/>
    <mergeCell ref="B137:C137"/>
    <mergeCell ref="B144:C144"/>
    <mergeCell ref="B145:C145"/>
    <mergeCell ref="B138:C138"/>
    <mergeCell ref="B139:C139"/>
    <mergeCell ref="B130:C130"/>
    <mergeCell ref="B131:C131"/>
    <mergeCell ref="B132:C132"/>
    <mergeCell ref="B133:C133"/>
    <mergeCell ref="B142:C142"/>
    <mergeCell ref="B143:C143"/>
    <mergeCell ref="B134:C134"/>
    <mergeCell ref="B140:C140"/>
    <mergeCell ref="B141:C141"/>
    <mergeCell ref="B126:C126"/>
    <mergeCell ref="B127:C127"/>
    <mergeCell ref="B128:C128"/>
    <mergeCell ref="B129:C129"/>
    <mergeCell ref="B122:C122"/>
    <mergeCell ref="B123:C123"/>
    <mergeCell ref="B124:C124"/>
    <mergeCell ref="B125:C125"/>
    <mergeCell ref="B113:C113"/>
    <mergeCell ref="B106:C106"/>
    <mergeCell ref="B107:C107"/>
    <mergeCell ref="B108:C108"/>
    <mergeCell ref="B109:C109"/>
    <mergeCell ref="B118:C118"/>
    <mergeCell ref="B110:C110"/>
    <mergeCell ref="B111:C111"/>
    <mergeCell ref="B112:C112"/>
    <mergeCell ref="B119:C119"/>
    <mergeCell ref="B120:C120"/>
    <mergeCell ref="B121:C121"/>
    <mergeCell ref="B114:C114"/>
    <mergeCell ref="B115:C115"/>
    <mergeCell ref="B116:C116"/>
    <mergeCell ref="B117:C117"/>
    <mergeCell ref="B104:C104"/>
    <mergeCell ref="B105:C105"/>
    <mergeCell ref="B98:C98"/>
    <mergeCell ref="B99:C99"/>
    <mergeCell ref="B100:C100"/>
    <mergeCell ref="B101:C101"/>
    <mergeCell ref="B102:C102"/>
    <mergeCell ref="B103:C103"/>
    <mergeCell ref="B95:C95"/>
    <mergeCell ref="B96:C96"/>
    <mergeCell ref="B97:C97"/>
    <mergeCell ref="B90:C90"/>
    <mergeCell ref="B91:C91"/>
    <mergeCell ref="B92:C92"/>
    <mergeCell ref="B93:C93"/>
    <mergeCell ref="B94:C94"/>
    <mergeCell ref="B86:C86"/>
    <mergeCell ref="B87:C87"/>
    <mergeCell ref="B88:C88"/>
    <mergeCell ref="B89:C89"/>
    <mergeCell ref="B82:C82"/>
    <mergeCell ref="B83:C83"/>
    <mergeCell ref="B84:C84"/>
    <mergeCell ref="B85:C85"/>
    <mergeCell ref="B73:C73"/>
    <mergeCell ref="B66:C66"/>
    <mergeCell ref="B67:C67"/>
    <mergeCell ref="B68:C68"/>
    <mergeCell ref="B69:C69"/>
    <mergeCell ref="B78:C78"/>
    <mergeCell ref="B70:C70"/>
    <mergeCell ref="B71:C71"/>
    <mergeCell ref="B72:C72"/>
    <mergeCell ref="B79:C79"/>
    <mergeCell ref="B80:C80"/>
    <mergeCell ref="B81:C81"/>
    <mergeCell ref="B74:C74"/>
    <mergeCell ref="B75:C75"/>
    <mergeCell ref="B76:C76"/>
    <mergeCell ref="B77:C77"/>
    <mergeCell ref="B64:C64"/>
    <mergeCell ref="B65:C65"/>
    <mergeCell ref="B58:C58"/>
    <mergeCell ref="B59:C59"/>
    <mergeCell ref="B60:C60"/>
    <mergeCell ref="B61:C61"/>
    <mergeCell ref="B62:C62"/>
    <mergeCell ref="B63:C63"/>
    <mergeCell ref="B55:C55"/>
    <mergeCell ref="B56:C56"/>
    <mergeCell ref="B57:C57"/>
    <mergeCell ref="B50:C50"/>
    <mergeCell ref="B51:C51"/>
    <mergeCell ref="B52:C52"/>
    <mergeCell ref="B53:C53"/>
    <mergeCell ref="B54:C54"/>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A1:B2"/>
    <mergeCell ref="A3:J3"/>
    <mergeCell ref="F4:G4"/>
    <mergeCell ref="F5:G5"/>
    <mergeCell ref="B5:C5"/>
    <mergeCell ref="B14:C14"/>
    <mergeCell ref="B6:C6"/>
    <mergeCell ref="B7:C7"/>
    <mergeCell ref="B8:C8"/>
    <mergeCell ref="B9:C9"/>
    <mergeCell ref="B15:C15"/>
    <mergeCell ref="B16:C16"/>
    <mergeCell ref="B17:C17"/>
    <mergeCell ref="B10:C10"/>
    <mergeCell ref="B11:C11"/>
    <mergeCell ref="B12:C12"/>
    <mergeCell ref="B13:C13"/>
    <mergeCell ref="F133:G133"/>
    <mergeCell ref="F134:G134"/>
    <mergeCell ref="F135:G135"/>
    <mergeCell ref="F136:G136"/>
    <mergeCell ref="F137:G137"/>
    <mergeCell ref="F138:G138"/>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50:G150"/>
    <mergeCell ref="F151:G151"/>
    <mergeCell ref="F152:G152"/>
    <mergeCell ref="F153:G153"/>
    <mergeCell ref="F159:G159"/>
    <mergeCell ref="F160:G160"/>
    <mergeCell ref="F161:G161"/>
    <mergeCell ref="F162:G162"/>
    <mergeCell ref="F185:G185"/>
    <mergeCell ref="F186:G186"/>
    <mergeCell ref="F179:G179"/>
    <mergeCell ref="F180:G180"/>
    <mergeCell ref="F183:G183"/>
    <mergeCell ref="F184:G18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3" t="s">
        <v>1736</v>
      </c>
      <c r="B1" s="274"/>
      <c r="C1" s="107" t="s">
        <v>1785</v>
      </c>
      <c r="D1" s="104" t="s">
        <v>2586</v>
      </c>
      <c r="E1" s="104" t="s">
        <v>182</v>
      </c>
      <c r="F1" s="125" t="s">
        <v>719</v>
      </c>
      <c r="G1" s="104" t="s">
        <v>1786</v>
      </c>
      <c r="H1" s="125" t="s">
        <v>1787</v>
      </c>
      <c r="I1" s="104" t="s">
        <v>1788</v>
      </c>
      <c r="J1" s="105"/>
    </row>
    <row r="2" spans="1:10" s="3" customFormat="1" ht="19.5" customHeight="1">
      <c r="A2" s="275"/>
      <c r="B2" s="276"/>
      <c r="C2" s="108" t="s">
        <v>1529</v>
      </c>
      <c r="D2" s="109" t="s">
        <v>185</v>
      </c>
      <c r="E2" s="109" t="s">
        <v>1530</v>
      </c>
      <c r="F2" s="109" t="s">
        <v>184</v>
      </c>
      <c r="G2" s="109" t="s">
        <v>2810</v>
      </c>
      <c r="H2" s="109" t="s">
        <v>1531</v>
      </c>
      <c r="I2" s="110" t="s">
        <v>2811</v>
      </c>
      <c r="J2" s="106"/>
    </row>
    <row r="3" spans="1:10" ht="42.75" customHeight="1">
      <c r="A3" s="715" t="s">
        <v>752</v>
      </c>
      <c r="B3" s="716"/>
      <c r="C3" s="716"/>
      <c r="D3" s="716"/>
      <c r="E3" s="716"/>
      <c r="F3" s="716"/>
      <c r="G3" s="716"/>
      <c r="H3" s="716"/>
      <c r="I3" s="716"/>
      <c r="J3" s="717"/>
    </row>
    <row r="4" spans="1:10" ht="13.5" customHeight="1">
      <c r="A4" s="97"/>
      <c r="B4" s="97"/>
      <c r="C4" s="97"/>
      <c r="D4" s="97"/>
      <c r="E4" s="97"/>
      <c r="F4" s="97"/>
      <c r="G4" s="97"/>
      <c r="H4" s="97"/>
      <c r="I4" s="97"/>
      <c r="J4" s="97"/>
    </row>
    <row r="5" spans="1:10" ht="13.5" customHeight="1">
      <c r="A5" s="712" t="s">
        <v>270</v>
      </c>
      <c r="B5" s="718"/>
      <c r="C5" s="718"/>
      <c r="D5" s="719"/>
      <c r="E5" s="97"/>
      <c r="F5" s="97"/>
      <c r="G5" s="97"/>
      <c r="H5" s="97"/>
      <c r="I5" s="97"/>
      <c r="J5" s="97"/>
    </row>
    <row r="6" spans="1:10" ht="13.5" customHeight="1">
      <c r="A6" s="98">
        <v>1</v>
      </c>
      <c r="B6" s="720" t="s">
        <v>271</v>
      </c>
      <c r="C6" s="721"/>
      <c r="D6" s="722"/>
      <c r="E6" s="97"/>
      <c r="F6" s="97"/>
      <c r="G6" s="97"/>
      <c r="H6" s="97"/>
      <c r="I6" s="97"/>
      <c r="J6" s="97"/>
    </row>
    <row r="7" spans="1:10" ht="13.5" customHeight="1">
      <c r="A7" s="99">
        <v>2</v>
      </c>
      <c r="B7" s="725" t="s">
        <v>272</v>
      </c>
      <c r="C7" s="726"/>
      <c r="D7" s="727"/>
      <c r="E7" s="97"/>
      <c r="F7" s="97"/>
      <c r="G7" s="97"/>
      <c r="H7" s="97"/>
      <c r="I7" s="97"/>
      <c r="J7" s="97"/>
    </row>
    <row r="8" spans="1:10" ht="13.5" customHeight="1">
      <c r="A8" s="100">
        <v>3</v>
      </c>
      <c r="B8" s="728" t="s">
        <v>273</v>
      </c>
      <c r="C8" s="729"/>
      <c r="D8" s="730"/>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723"/>
      <c r="F10" s="723"/>
      <c r="G10" s="724"/>
      <c r="H10" s="97"/>
      <c r="I10" s="97"/>
      <c r="J10" s="97"/>
    </row>
    <row r="11" spans="1:10" ht="13.5" customHeight="1">
      <c r="A11" s="98">
        <v>11</v>
      </c>
      <c r="B11" s="720" t="s">
        <v>979</v>
      </c>
      <c r="C11" s="721"/>
      <c r="D11" s="721"/>
      <c r="E11" s="749"/>
      <c r="F11" s="749"/>
      <c r="G11" s="750"/>
      <c r="H11" s="97"/>
      <c r="I11" s="97"/>
      <c r="J11" s="97"/>
    </row>
    <row r="12" spans="1:10" ht="13.5" customHeight="1">
      <c r="A12" s="99">
        <v>12</v>
      </c>
      <c r="B12" s="725" t="s">
        <v>980</v>
      </c>
      <c r="C12" s="726"/>
      <c r="D12" s="726"/>
      <c r="E12" s="744"/>
      <c r="F12" s="744"/>
      <c r="G12" s="745"/>
      <c r="H12" s="97"/>
      <c r="I12" s="97"/>
      <c r="J12" s="97"/>
    </row>
    <row r="13" spans="1:10" ht="13.5" customHeight="1">
      <c r="A13" s="99">
        <v>13</v>
      </c>
      <c r="B13" s="725" t="s">
        <v>981</v>
      </c>
      <c r="C13" s="726"/>
      <c r="D13" s="726"/>
      <c r="E13" s="744"/>
      <c r="F13" s="744"/>
      <c r="G13" s="745"/>
      <c r="H13" s="97"/>
      <c r="I13" s="97"/>
      <c r="J13" s="97"/>
    </row>
    <row r="14" spans="1:10" ht="13.5" customHeight="1">
      <c r="A14" s="99">
        <v>21</v>
      </c>
      <c r="B14" s="725" t="s">
        <v>982</v>
      </c>
      <c r="C14" s="726"/>
      <c r="D14" s="726"/>
      <c r="E14" s="744"/>
      <c r="F14" s="744"/>
      <c r="G14" s="745"/>
      <c r="H14" s="97"/>
      <c r="I14" s="97"/>
      <c r="J14" s="97"/>
    </row>
    <row r="15" spans="1:10" ht="13.5" customHeight="1">
      <c r="A15" s="99">
        <v>22</v>
      </c>
      <c r="B15" s="725" t="s">
        <v>983</v>
      </c>
      <c r="C15" s="726"/>
      <c r="D15" s="726"/>
      <c r="E15" s="744"/>
      <c r="F15" s="744"/>
      <c r="G15" s="745"/>
      <c r="H15" s="97"/>
      <c r="I15" s="97"/>
      <c r="J15" s="97"/>
    </row>
    <row r="16" spans="1:10" ht="13.5" customHeight="1">
      <c r="A16" s="99">
        <v>31</v>
      </c>
      <c r="B16" s="725" t="s">
        <v>984</v>
      </c>
      <c r="C16" s="726"/>
      <c r="D16" s="726"/>
      <c r="E16" s="744"/>
      <c r="F16" s="744"/>
      <c r="G16" s="745"/>
      <c r="H16" s="97"/>
      <c r="I16" s="97"/>
      <c r="J16" s="97"/>
    </row>
    <row r="17" spans="1:10" ht="13.5" customHeight="1">
      <c r="A17" s="99">
        <v>41</v>
      </c>
      <c r="B17" s="725" t="s">
        <v>985</v>
      </c>
      <c r="C17" s="726"/>
      <c r="D17" s="726"/>
      <c r="E17" s="744"/>
      <c r="F17" s="744"/>
      <c r="G17" s="745"/>
      <c r="H17" s="97"/>
      <c r="I17" s="97"/>
      <c r="J17" s="97"/>
    </row>
    <row r="18" spans="1:10" ht="13.5" customHeight="1">
      <c r="A18" s="100">
        <v>42</v>
      </c>
      <c r="B18" s="728" t="s">
        <v>986</v>
      </c>
      <c r="C18" s="729"/>
      <c r="D18" s="729"/>
      <c r="E18" s="737"/>
      <c r="F18" s="737"/>
      <c r="G18" s="738"/>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723"/>
      <c r="F20" s="723"/>
      <c r="G20" s="723"/>
      <c r="H20" s="739"/>
      <c r="I20" s="739"/>
      <c r="J20" s="740"/>
    </row>
    <row r="21" spans="1:10" ht="28.5" customHeight="1">
      <c r="A21" s="101">
        <v>10</v>
      </c>
      <c r="B21" s="741" t="s">
        <v>988</v>
      </c>
      <c r="C21" s="742"/>
      <c r="D21" s="742"/>
      <c r="E21" s="742"/>
      <c r="F21" s="742"/>
      <c r="G21" s="742"/>
      <c r="H21" s="742"/>
      <c r="I21" s="742"/>
      <c r="J21" s="743"/>
    </row>
    <row r="22" spans="1:10" ht="13.5" customHeight="1">
      <c r="A22" s="102">
        <v>11</v>
      </c>
      <c r="B22" s="731" t="s">
        <v>989</v>
      </c>
      <c r="C22" s="732"/>
      <c r="D22" s="732"/>
      <c r="E22" s="732"/>
      <c r="F22" s="732"/>
      <c r="G22" s="732"/>
      <c r="H22" s="732"/>
      <c r="I22" s="732"/>
      <c r="J22" s="733"/>
    </row>
    <row r="23" spans="1:10" ht="13.5" customHeight="1">
      <c r="A23" s="102">
        <v>20</v>
      </c>
      <c r="B23" s="731" t="s">
        <v>990</v>
      </c>
      <c r="C23" s="732"/>
      <c r="D23" s="732"/>
      <c r="E23" s="732"/>
      <c r="F23" s="732"/>
      <c r="G23" s="732"/>
      <c r="H23" s="732"/>
      <c r="I23" s="732"/>
      <c r="J23" s="733"/>
    </row>
    <row r="24" spans="1:10" ht="26.25" customHeight="1">
      <c r="A24" s="102">
        <v>21</v>
      </c>
      <c r="B24" s="731" t="s">
        <v>1069</v>
      </c>
      <c r="C24" s="732"/>
      <c r="D24" s="732"/>
      <c r="E24" s="732"/>
      <c r="F24" s="732"/>
      <c r="G24" s="732"/>
      <c r="H24" s="732"/>
      <c r="I24" s="732"/>
      <c r="J24" s="733"/>
    </row>
    <row r="25" spans="1:10" ht="13.5" customHeight="1">
      <c r="A25" s="102">
        <v>30</v>
      </c>
      <c r="B25" s="731" t="s">
        <v>1070</v>
      </c>
      <c r="C25" s="732"/>
      <c r="D25" s="732"/>
      <c r="E25" s="732"/>
      <c r="F25" s="732"/>
      <c r="G25" s="732"/>
      <c r="H25" s="732"/>
      <c r="I25" s="732"/>
      <c r="J25" s="733"/>
    </row>
    <row r="26" spans="1:10" ht="24.75" customHeight="1">
      <c r="A26" s="102">
        <v>31</v>
      </c>
      <c r="B26" s="731" t="s">
        <v>1071</v>
      </c>
      <c r="C26" s="732"/>
      <c r="D26" s="732"/>
      <c r="E26" s="732"/>
      <c r="F26" s="732"/>
      <c r="G26" s="732"/>
      <c r="H26" s="732"/>
      <c r="I26" s="732"/>
      <c r="J26" s="733"/>
    </row>
    <row r="27" spans="1:10" ht="27" customHeight="1">
      <c r="A27" s="102">
        <v>32</v>
      </c>
      <c r="B27" s="731" t="s">
        <v>1072</v>
      </c>
      <c r="C27" s="732"/>
      <c r="D27" s="732"/>
      <c r="E27" s="732"/>
      <c r="F27" s="732"/>
      <c r="G27" s="732"/>
      <c r="H27" s="732"/>
      <c r="I27" s="732"/>
      <c r="J27" s="733"/>
    </row>
    <row r="28" spans="1:10" ht="16.5" customHeight="1">
      <c r="A28" s="102">
        <v>40</v>
      </c>
      <c r="B28" s="731" t="s">
        <v>1073</v>
      </c>
      <c r="C28" s="732"/>
      <c r="D28" s="732"/>
      <c r="E28" s="732"/>
      <c r="F28" s="732"/>
      <c r="G28" s="732"/>
      <c r="H28" s="732"/>
      <c r="I28" s="732"/>
      <c r="J28" s="733"/>
    </row>
    <row r="29" spans="1:10" ht="27.75" customHeight="1">
      <c r="A29" s="103">
        <v>50</v>
      </c>
      <c r="B29" s="746" t="s">
        <v>688</v>
      </c>
      <c r="C29" s="747"/>
      <c r="D29" s="747"/>
      <c r="E29" s="747"/>
      <c r="F29" s="747"/>
      <c r="G29" s="747"/>
      <c r="H29" s="747"/>
      <c r="I29" s="747"/>
      <c r="J29" s="748"/>
    </row>
    <row r="30" spans="1:10" ht="13.5" customHeight="1">
      <c r="A30" s="97"/>
      <c r="B30" s="97"/>
      <c r="C30" s="97"/>
      <c r="D30" s="97"/>
      <c r="E30" s="97"/>
      <c r="F30" s="97"/>
      <c r="G30" s="97"/>
      <c r="H30" s="97"/>
      <c r="I30" s="97"/>
      <c r="J30" s="97"/>
    </row>
    <row r="31" spans="1:10" ht="13.5" customHeight="1">
      <c r="A31" s="712" t="s">
        <v>662</v>
      </c>
      <c r="B31" s="713"/>
      <c r="C31" s="713"/>
      <c r="D31" s="713"/>
      <c r="E31" s="713"/>
      <c r="F31" s="713"/>
      <c r="G31" s="713"/>
      <c r="H31" s="713"/>
      <c r="I31" s="713"/>
      <c r="J31" s="714"/>
    </row>
    <row r="32" spans="1:10" ht="13.5" customHeight="1">
      <c r="A32" s="193">
        <v>1</v>
      </c>
      <c r="B32" s="697" t="s">
        <v>2300</v>
      </c>
      <c r="C32" s="698"/>
      <c r="D32" s="698"/>
      <c r="E32" s="698"/>
      <c r="F32" s="698"/>
      <c r="G32" s="698"/>
      <c r="H32" s="703" t="s">
        <v>1735</v>
      </c>
      <c r="I32" s="704"/>
      <c r="J32" s="705"/>
    </row>
    <row r="33" spans="1:10" ht="13.5" customHeight="1">
      <c r="A33" s="194">
        <v>2</v>
      </c>
      <c r="B33" s="699" t="s">
        <v>2301</v>
      </c>
      <c r="C33" s="700"/>
      <c r="D33" s="700"/>
      <c r="E33" s="700"/>
      <c r="F33" s="700"/>
      <c r="G33" s="700"/>
      <c r="H33" s="706"/>
      <c r="I33" s="707"/>
      <c r="J33" s="708"/>
    </row>
    <row r="34" spans="1:10" ht="13.5" customHeight="1">
      <c r="A34" s="194">
        <v>3</v>
      </c>
      <c r="B34" s="699" t="s">
        <v>2302</v>
      </c>
      <c r="C34" s="700"/>
      <c r="D34" s="700"/>
      <c r="E34" s="700"/>
      <c r="F34" s="700"/>
      <c r="G34" s="700"/>
      <c r="H34" s="706"/>
      <c r="I34" s="707"/>
      <c r="J34" s="708"/>
    </row>
    <row r="35" spans="1:10" ht="13.5" customHeight="1">
      <c r="A35" s="194">
        <v>4</v>
      </c>
      <c r="B35" s="699" t="s">
        <v>2303</v>
      </c>
      <c r="C35" s="700"/>
      <c r="D35" s="700"/>
      <c r="E35" s="700"/>
      <c r="F35" s="700"/>
      <c r="G35" s="700"/>
      <c r="H35" s="706"/>
      <c r="I35" s="707"/>
      <c r="J35" s="708"/>
    </row>
    <row r="36" spans="1:10" ht="13.5" customHeight="1">
      <c r="A36" s="194">
        <v>5</v>
      </c>
      <c r="B36" s="699" t="s">
        <v>2304</v>
      </c>
      <c r="C36" s="700"/>
      <c r="D36" s="700"/>
      <c r="E36" s="700"/>
      <c r="F36" s="700"/>
      <c r="G36" s="700"/>
      <c r="H36" s="706"/>
      <c r="I36" s="707"/>
      <c r="J36" s="708"/>
    </row>
    <row r="37" spans="1:10" ht="13.5" customHeight="1">
      <c r="A37" s="194">
        <v>6</v>
      </c>
      <c r="B37" s="699" t="s">
        <v>2305</v>
      </c>
      <c r="C37" s="700"/>
      <c r="D37" s="700"/>
      <c r="E37" s="700"/>
      <c r="F37" s="700"/>
      <c r="G37" s="700"/>
      <c r="H37" s="706"/>
      <c r="I37" s="707"/>
      <c r="J37" s="708"/>
    </row>
    <row r="38" spans="1:10" ht="13.5" customHeight="1">
      <c r="A38" s="194">
        <v>11</v>
      </c>
      <c r="B38" s="699" t="s">
        <v>130</v>
      </c>
      <c r="C38" s="700"/>
      <c r="D38" s="700"/>
      <c r="E38" s="700"/>
      <c r="F38" s="700"/>
      <c r="G38" s="700"/>
      <c r="H38" s="706"/>
      <c r="I38" s="707"/>
      <c r="J38" s="708"/>
    </row>
    <row r="39" spans="1:10" ht="13.5" customHeight="1">
      <c r="A39" s="205">
        <v>81</v>
      </c>
      <c r="B39" s="734" t="s">
        <v>2467</v>
      </c>
      <c r="C39" s="735"/>
      <c r="D39" s="735"/>
      <c r="E39" s="735"/>
      <c r="F39" s="735"/>
      <c r="G39" s="736"/>
      <c r="H39" s="709"/>
      <c r="I39" s="710"/>
      <c r="J39" s="711"/>
    </row>
    <row r="40" spans="1:10" ht="13.5" customHeight="1">
      <c r="A40" s="195">
        <v>7</v>
      </c>
      <c r="B40" s="701" t="s">
        <v>1099</v>
      </c>
      <c r="C40" s="702"/>
      <c r="D40" s="702"/>
      <c r="E40" s="702"/>
      <c r="F40" s="702"/>
      <c r="G40" s="702"/>
      <c r="H40" s="676" t="s">
        <v>1100</v>
      </c>
      <c r="I40" s="677"/>
      <c r="J40" s="677"/>
    </row>
    <row r="41" spans="1:10" ht="13.5" customHeight="1">
      <c r="A41" s="199">
        <v>8</v>
      </c>
      <c r="B41" s="682" t="s">
        <v>1101</v>
      </c>
      <c r="C41" s="683"/>
      <c r="D41" s="683"/>
      <c r="E41" s="683"/>
      <c r="F41" s="683"/>
      <c r="G41" s="683"/>
      <c r="H41" s="678"/>
      <c r="I41" s="679"/>
      <c r="J41" s="679"/>
    </row>
    <row r="42" spans="1:10" ht="13.5" customHeight="1">
      <c r="A42" s="196">
        <v>9</v>
      </c>
      <c r="B42" s="682" t="s">
        <v>2306</v>
      </c>
      <c r="C42" s="683"/>
      <c r="D42" s="683"/>
      <c r="E42" s="683"/>
      <c r="F42" s="683"/>
      <c r="G42" s="683"/>
      <c r="H42" s="680"/>
      <c r="I42" s="680"/>
      <c r="J42" s="680"/>
    </row>
    <row r="43" spans="1:10" ht="13.5" customHeight="1">
      <c r="A43" s="196">
        <v>10</v>
      </c>
      <c r="B43" s="682" t="s">
        <v>129</v>
      </c>
      <c r="C43" s="683"/>
      <c r="D43" s="683"/>
      <c r="E43" s="683"/>
      <c r="F43" s="683"/>
      <c r="G43" s="683"/>
      <c r="H43" s="680"/>
      <c r="I43" s="680"/>
      <c r="J43" s="680"/>
    </row>
    <row r="44" spans="1:10" ht="13.5" customHeight="1">
      <c r="A44" s="197">
        <v>12</v>
      </c>
      <c r="B44" s="686" t="s">
        <v>1006</v>
      </c>
      <c r="C44" s="687"/>
      <c r="D44" s="687"/>
      <c r="E44" s="687"/>
      <c r="F44" s="687"/>
      <c r="G44" s="687"/>
      <c r="H44" s="680"/>
      <c r="I44" s="680"/>
      <c r="J44" s="680"/>
    </row>
    <row r="45" spans="1:10" ht="13.5" customHeight="1">
      <c r="A45" s="197">
        <v>13</v>
      </c>
      <c r="B45" s="686" t="s">
        <v>1007</v>
      </c>
      <c r="C45" s="687"/>
      <c r="D45" s="687"/>
      <c r="E45" s="687"/>
      <c r="F45" s="687"/>
      <c r="G45" s="687"/>
      <c r="H45" s="680"/>
      <c r="I45" s="680"/>
      <c r="J45" s="680"/>
    </row>
    <row r="46" spans="1:10" ht="13.5" customHeight="1">
      <c r="A46" s="197">
        <v>14</v>
      </c>
      <c r="B46" s="686" t="s">
        <v>1008</v>
      </c>
      <c r="C46" s="687"/>
      <c r="D46" s="687"/>
      <c r="E46" s="687"/>
      <c r="F46" s="687"/>
      <c r="G46" s="687"/>
      <c r="H46" s="680"/>
      <c r="I46" s="680"/>
      <c r="J46" s="680"/>
    </row>
    <row r="47" spans="1:10" ht="13.5" customHeight="1">
      <c r="A47" s="197">
        <v>15</v>
      </c>
      <c r="B47" s="686" t="s">
        <v>1009</v>
      </c>
      <c r="C47" s="687"/>
      <c r="D47" s="687"/>
      <c r="E47" s="687"/>
      <c r="F47" s="687"/>
      <c r="G47" s="687"/>
      <c r="H47" s="680"/>
      <c r="I47" s="680"/>
      <c r="J47" s="680"/>
    </row>
    <row r="48" spans="1:10" ht="13.5" customHeight="1">
      <c r="A48" s="198">
        <v>99</v>
      </c>
      <c r="B48" s="688" t="s">
        <v>1102</v>
      </c>
      <c r="C48" s="689"/>
      <c r="D48" s="689"/>
      <c r="E48" s="689"/>
      <c r="F48" s="689"/>
      <c r="G48" s="689"/>
      <c r="H48" s="681"/>
      <c r="I48" s="681"/>
      <c r="J48" s="681"/>
    </row>
    <row r="49" spans="1:10" ht="13.5" customHeight="1">
      <c r="A49" s="97"/>
      <c r="B49" s="97"/>
      <c r="C49" s="97"/>
      <c r="D49" s="97"/>
      <c r="E49" s="97"/>
      <c r="F49" s="97"/>
      <c r="G49" s="97"/>
      <c r="H49" s="97"/>
      <c r="I49" s="97"/>
      <c r="J49" s="97"/>
    </row>
    <row r="50" spans="1:10" ht="15" customHeight="1">
      <c r="A50" s="690" t="s">
        <v>1828</v>
      </c>
      <c r="B50" s="691"/>
      <c r="C50" s="691"/>
      <c r="D50" s="691"/>
      <c r="E50" s="692"/>
      <c r="F50" s="692"/>
      <c r="G50" s="692"/>
      <c r="H50" s="692"/>
      <c r="I50" s="692"/>
      <c r="J50" s="693"/>
    </row>
    <row r="51" spans="1:10" ht="87" customHeight="1">
      <c r="A51" s="694" t="s">
        <v>530</v>
      </c>
      <c r="B51" s="695"/>
      <c r="C51" s="695"/>
      <c r="D51" s="695"/>
      <c r="E51" s="695"/>
      <c r="F51" s="695"/>
      <c r="G51" s="695"/>
      <c r="H51" s="695"/>
      <c r="I51" s="695"/>
      <c r="J51" s="696"/>
    </row>
    <row r="52" spans="1:10" ht="15" customHeight="1">
      <c r="A52" s="670" t="s">
        <v>2491</v>
      </c>
      <c r="B52" s="671"/>
      <c r="C52" s="671"/>
      <c r="D52" s="671"/>
      <c r="E52" s="670" t="s">
        <v>1095</v>
      </c>
      <c r="F52" s="671"/>
      <c r="G52" s="671"/>
      <c r="H52" s="670" t="s">
        <v>1094</v>
      </c>
      <c r="I52" s="671"/>
      <c r="J52" s="675"/>
    </row>
    <row r="53" spans="1:10" ht="15" customHeight="1">
      <c r="A53" s="684" t="s">
        <v>1834</v>
      </c>
      <c r="B53" s="685"/>
      <c r="C53" s="685"/>
      <c r="D53" s="685"/>
      <c r="E53" s="672" t="s">
        <v>1626</v>
      </c>
      <c r="F53" s="673"/>
      <c r="G53" s="673"/>
      <c r="H53" s="672" t="s">
        <v>2492</v>
      </c>
      <c r="I53" s="673"/>
      <c r="J53" s="674"/>
    </row>
    <row r="54" spans="1:10" ht="15" customHeight="1">
      <c r="A54" s="684" t="s">
        <v>1835</v>
      </c>
      <c r="B54" s="685"/>
      <c r="C54" s="685"/>
      <c r="D54" s="685"/>
      <c r="E54" s="672" t="s">
        <v>1625</v>
      </c>
      <c r="F54" s="673"/>
      <c r="G54" s="673"/>
      <c r="H54" s="672" t="s">
        <v>2493</v>
      </c>
      <c r="I54" s="673"/>
      <c r="J54" s="674"/>
    </row>
    <row r="55" spans="1:10" ht="15" customHeight="1">
      <c r="A55" s="684" t="s">
        <v>2490</v>
      </c>
      <c r="B55" s="685"/>
      <c r="C55" s="685"/>
      <c r="D55" s="685"/>
      <c r="E55" s="672" t="s">
        <v>1827</v>
      </c>
      <c r="F55" s="673"/>
      <c r="G55" s="673"/>
      <c r="H55" s="672" t="s">
        <v>1627</v>
      </c>
      <c r="I55" s="673"/>
      <c r="J55" s="674"/>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A1:B2"/>
    <mergeCell ref="B42:G42"/>
    <mergeCell ref="B25:J25"/>
    <mergeCell ref="B26:J26"/>
    <mergeCell ref="B27:J27"/>
    <mergeCell ref="B29:J29"/>
    <mergeCell ref="B11:G11"/>
    <mergeCell ref="B17:G17"/>
    <mergeCell ref="B24:J24"/>
    <mergeCell ref="B14:G14"/>
    <mergeCell ref="B18:G18"/>
    <mergeCell ref="A20:J20"/>
    <mergeCell ref="B21:J21"/>
    <mergeCell ref="B12:G12"/>
    <mergeCell ref="B13:G13"/>
    <mergeCell ref="B15:G15"/>
    <mergeCell ref="B16:G16"/>
    <mergeCell ref="B44:G44"/>
    <mergeCell ref="B22:J22"/>
    <mergeCell ref="B23:J23"/>
    <mergeCell ref="B43:G43"/>
    <mergeCell ref="B35:G35"/>
    <mergeCell ref="B36:G36"/>
    <mergeCell ref="B37:G37"/>
    <mergeCell ref="B39:G39"/>
    <mergeCell ref="B38:G38"/>
    <mergeCell ref="B28:J28"/>
    <mergeCell ref="A3:J3"/>
    <mergeCell ref="A5:D5"/>
    <mergeCell ref="B6:D6"/>
    <mergeCell ref="A10:G10"/>
    <mergeCell ref="B7:D7"/>
    <mergeCell ref="B8:D8"/>
    <mergeCell ref="B32:G32"/>
    <mergeCell ref="B33:G33"/>
    <mergeCell ref="B34:G34"/>
    <mergeCell ref="B40:G40"/>
    <mergeCell ref="H32:J39"/>
    <mergeCell ref="A31:J31"/>
    <mergeCell ref="A55:D55"/>
    <mergeCell ref="B47:G47"/>
    <mergeCell ref="B48:G48"/>
    <mergeCell ref="E54:G54"/>
    <mergeCell ref="E55:G55"/>
    <mergeCell ref="A52:D52"/>
    <mergeCell ref="E53:G53"/>
    <mergeCell ref="A50:J50"/>
    <mergeCell ref="A51:J51"/>
    <mergeCell ref="H55:J55"/>
    <mergeCell ref="E52:G52"/>
    <mergeCell ref="H53:J53"/>
    <mergeCell ref="H52:J52"/>
    <mergeCell ref="H40:J48"/>
    <mergeCell ref="B41:G41"/>
    <mergeCell ref="H54:J54"/>
    <mergeCell ref="A54:D54"/>
    <mergeCell ref="A53:D53"/>
    <mergeCell ref="B45:G45"/>
    <mergeCell ref="B46:G4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3" t="s">
        <v>1736</v>
      </c>
      <c r="B1" s="274"/>
      <c r="C1" s="107" t="s">
        <v>1785</v>
      </c>
      <c r="D1" s="104" t="s">
        <v>2586</v>
      </c>
      <c r="E1" s="104" t="s">
        <v>182</v>
      </c>
      <c r="F1" s="125" t="s">
        <v>719</v>
      </c>
      <c r="G1" s="104" t="s">
        <v>1786</v>
      </c>
      <c r="H1" s="125" t="s">
        <v>1787</v>
      </c>
      <c r="I1" s="104" t="s">
        <v>1788</v>
      </c>
      <c r="J1" s="105"/>
    </row>
    <row r="2" spans="1:10" s="3" customFormat="1" ht="19.5" customHeight="1">
      <c r="A2" s="275"/>
      <c r="B2" s="276"/>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 ref="B17:J17"/>
    <mergeCell ref="B24:J24"/>
    <mergeCell ref="B23:J23"/>
    <mergeCell ref="B22:J22"/>
    <mergeCell ref="B19:J19"/>
    <mergeCell ref="B20:J20"/>
    <mergeCell ref="B21:J21"/>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3" t="s">
        <v>1736</v>
      </c>
      <c r="B1" s="274"/>
      <c r="C1" s="107" t="s">
        <v>1785</v>
      </c>
      <c r="D1" s="104" t="s">
        <v>2586</v>
      </c>
      <c r="E1" s="104" t="s">
        <v>182</v>
      </c>
      <c r="F1" s="125" t="s">
        <v>719</v>
      </c>
      <c r="G1" s="104" t="s">
        <v>1786</v>
      </c>
      <c r="H1" s="125" t="s">
        <v>1787</v>
      </c>
      <c r="I1" s="104" t="s">
        <v>183</v>
      </c>
      <c r="J1" s="105" t="s">
        <v>1788</v>
      </c>
    </row>
    <row r="2" spans="1:10" ht="19.5" customHeight="1">
      <c r="A2" s="275"/>
      <c r="B2" s="276"/>
      <c r="C2" s="108" t="s">
        <v>1529</v>
      </c>
      <c r="D2" s="109" t="s">
        <v>185</v>
      </c>
      <c r="E2" s="109" t="s">
        <v>1530</v>
      </c>
      <c r="F2" s="109" t="s">
        <v>184</v>
      </c>
      <c r="G2" s="109" t="s">
        <v>2810</v>
      </c>
      <c r="H2" s="109" t="s">
        <v>1531</v>
      </c>
      <c r="I2" s="110" t="s">
        <v>2811</v>
      </c>
      <c r="J2" s="106"/>
    </row>
    <row r="3" spans="1:10" ht="21" customHeight="1">
      <c r="A3" s="277" t="s">
        <v>1607</v>
      </c>
      <c r="B3" s="278"/>
      <c r="C3" s="278"/>
      <c r="D3" s="278"/>
      <c r="E3" s="278"/>
      <c r="F3" s="278"/>
      <c r="G3" s="278"/>
      <c r="H3" s="278"/>
      <c r="I3" s="278"/>
      <c r="J3" s="279"/>
    </row>
    <row r="4" spans="1:10" ht="7.5" customHeight="1">
      <c r="A4" s="232"/>
      <c r="B4" s="177"/>
      <c r="C4" s="177"/>
      <c r="D4" s="177"/>
      <c r="E4" s="177"/>
      <c r="F4" s="177"/>
      <c r="G4" s="177"/>
      <c r="H4" s="177"/>
      <c r="I4" s="177"/>
      <c r="J4" s="233"/>
    </row>
    <row r="5" spans="1:10" ht="81.75" customHeight="1">
      <c r="A5" s="280" t="s">
        <v>27</v>
      </c>
      <c r="B5" s="280"/>
      <c r="C5" s="280"/>
      <c r="D5" s="280"/>
      <c r="E5" s="280"/>
      <c r="F5" s="280"/>
      <c r="G5" s="280"/>
      <c r="H5" s="280"/>
      <c r="I5" s="280"/>
      <c r="J5" s="281"/>
    </row>
    <row r="6" spans="1:10" ht="36.75" customHeight="1">
      <c r="A6" s="282" t="s">
        <v>1349</v>
      </c>
      <c r="B6" s="282"/>
      <c r="C6" s="282"/>
      <c r="D6" s="282"/>
      <c r="E6" s="282"/>
      <c r="F6" s="282"/>
      <c r="G6" s="282"/>
      <c r="H6" s="282"/>
      <c r="I6" s="282"/>
      <c r="J6" s="283"/>
    </row>
    <row r="7" spans="1:10" ht="66.75" customHeight="1">
      <c r="A7" s="270" t="s">
        <v>124</v>
      </c>
      <c r="B7" s="284"/>
      <c r="C7" s="284"/>
      <c r="D7" s="284"/>
      <c r="E7" s="284"/>
      <c r="F7" s="284"/>
      <c r="G7" s="284"/>
      <c r="H7" s="284"/>
      <c r="I7" s="284"/>
      <c r="J7" s="285"/>
    </row>
    <row r="8" spans="1:10" ht="43.5" customHeight="1">
      <c r="A8" s="270" t="s">
        <v>1051</v>
      </c>
      <c r="B8" s="271"/>
      <c r="C8" s="271"/>
      <c r="D8" s="271"/>
      <c r="E8" s="271"/>
      <c r="F8" s="271"/>
      <c r="G8" s="271"/>
      <c r="H8" s="271"/>
      <c r="I8" s="271"/>
      <c r="J8" s="272"/>
    </row>
    <row r="9" spans="1:10" ht="16.5" customHeight="1">
      <c r="A9" s="270" t="s">
        <v>1741</v>
      </c>
      <c r="B9" s="271"/>
      <c r="C9" s="271"/>
      <c r="D9" s="271"/>
      <c r="E9" s="271"/>
      <c r="F9" s="271"/>
      <c r="G9" s="271"/>
      <c r="H9" s="271"/>
      <c r="I9" s="271"/>
      <c r="J9" s="272"/>
    </row>
    <row r="10" spans="1:10" ht="4.5" customHeight="1">
      <c r="A10" s="97"/>
      <c r="B10" s="97"/>
      <c r="C10" s="97"/>
      <c r="D10" s="97"/>
      <c r="E10" s="97"/>
      <c r="F10" s="97"/>
      <c r="G10" s="97"/>
      <c r="H10" s="97"/>
      <c r="I10" s="262" t="s">
        <v>1737</v>
      </c>
      <c r="J10" s="295" t="s">
        <v>1738</v>
      </c>
    </row>
    <row r="11" spans="1:10" ht="27.75" customHeight="1">
      <c r="A11" s="297" t="s">
        <v>1739</v>
      </c>
      <c r="B11" s="298"/>
      <c r="C11" s="298"/>
      <c r="D11" s="298"/>
      <c r="E11" s="298"/>
      <c r="F11" s="298"/>
      <c r="G11" s="298"/>
      <c r="H11" s="298"/>
      <c r="I11" s="263"/>
      <c r="J11" s="296"/>
    </row>
    <row r="12" spans="1:10" ht="30" customHeight="1">
      <c r="A12" s="234" t="s">
        <v>464</v>
      </c>
      <c r="B12" s="299" t="s">
        <v>1740</v>
      </c>
      <c r="C12" s="300"/>
      <c r="D12" s="300"/>
      <c r="E12" s="300"/>
      <c r="F12" s="300"/>
      <c r="G12" s="300"/>
      <c r="H12" s="301"/>
      <c r="I12" s="235">
        <v>160</v>
      </c>
      <c r="J12" s="236">
        <v>190</v>
      </c>
    </row>
    <row r="13" spans="1:16" ht="30" customHeight="1">
      <c r="A13" s="237" t="s">
        <v>465</v>
      </c>
      <c r="B13" s="302" t="s">
        <v>125</v>
      </c>
      <c r="C13" s="303"/>
      <c r="D13" s="303"/>
      <c r="E13" s="303"/>
      <c r="F13" s="303"/>
      <c r="G13" s="303"/>
      <c r="H13" s="304"/>
      <c r="I13" s="238">
        <v>230</v>
      </c>
      <c r="J13" s="239">
        <v>290</v>
      </c>
      <c r="N13">
        <f>IF(Opci!C45=1,0,1)</f>
        <v>1</v>
      </c>
      <c r="O13">
        <f>IF(C18=1,160,IF(C18=2,230,IF(C18=3,290,0)))</f>
        <v>0</v>
      </c>
      <c r="P13">
        <f>IF(C18=1,190,IF(C18=2,290,IF(C18=3,350,0)))</f>
        <v>0</v>
      </c>
    </row>
    <row r="14" spans="1:14" ht="30" customHeight="1">
      <c r="A14" s="240" t="s">
        <v>466</v>
      </c>
      <c r="B14" s="264" t="s">
        <v>126</v>
      </c>
      <c r="C14" s="265"/>
      <c r="D14" s="265"/>
      <c r="E14" s="265"/>
      <c r="F14" s="265"/>
      <c r="G14" s="265"/>
      <c r="H14" s="266"/>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5" t="s">
        <v>1744</v>
      </c>
      <c r="B16" s="306"/>
      <c r="C16" s="306"/>
      <c r="D16" s="306"/>
      <c r="E16" s="306"/>
      <c r="F16" s="306"/>
      <c r="G16" s="306"/>
      <c r="H16" s="306"/>
      <c r="I16" s="306"/>
      <c r="J16" s="307"/>
      <c r="N16" s="218" t="str">
        <f>TEXT(N14,"##0,00")</f>
        <v>0,00</v>
      </c>
    </row>
    <row r="17" spans="2:10" ht="4.5" customHeight="1">
      <c r="B17" s="27"/>
      <c r="C17" s="27"/>
      <c r="D17" s="27"/>
      <c r="E17" s="27"/>
      <c r="F17" s="27"/>
      <c r="G17" s="27"/>
      <c r="J17" s="28"/>
    </row>
    <row r="18" spans="1:10" ht="19.5" customHeight="1">
      <c r="A18" s="308" t="s">
        <v>1742</v>
      </c>
      <c r="B18" s="309"/>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7" t="str">
        <f>"= "&amp;MID(N16,1,1)&amp;" "&amp;MID(N16,2,1)&amp;" "&amp;MID(N16,3,1)&amp;" "&amp;MID(N16,4,1)&amp;" "&amp;MID(N16,5,1)&amp;" "&amp;MID(N16,6,1)&amp;"  "</f>
        <v>= 0 , 0 0    </v>
      </c>
      <c r="I20" s="268"/>
      <c r="J20" s="269"/>
    </row>
    <row r="21" spans="1:10" s="254" customFormat="1" ht="13.5" customHeight="1">
      <c r="A21" s="255" t="str">
        <f>IF(Opci!C25&lt;&gt;"",MID(Opci!C25,1,30),"")</f>
        <v>GRAČAC ČISTOĆA d.o.o.</v>
      </c>
      <c r="B21" s="250"/>
      <c r="C21" s="250"/>
      <c r="D21" s="250"/>
      <c r="E21" s="250"/>
      <c r="F21" s="250"/>
      <c r="G21" s="250"/>
      <c r="H21" s="251"/>
      <c r="I21" s="252"/>
      <c r="J21" s="253"/>
    </row>
    <row r="22" spans="1:10" ht="13.5" customHeight="1">
      <c r="A22" s="255" t="str">
        <f>IF(Opci!C29&lt;&gt;"",MID(Opci!C29,1,30),"")</f>
        <v>Park Sv. Jurja 1</v>
      </c>
      <c r="B22" s="249"/>
      <c r="C22" s="249"/>
      <c r="D22" s="249"/>
      <c r="E22" s="249"/>
      <c r="F22" s="249"/>
      <c r="G22" s="249"/>
      <c r="H22" s="80"/>
      <c r="I22" s="247"/>
      <c r="J22" s="246"/>
    </row>
    <row r="23" spans="1:10" ht="13.5" customHeight="1">
      <c r="A23" s="255" t="str">
        <f>IF(AND(Opci!C27&lt;&gt;"",Opci!F27&lt;&gt;""),MID(Opci!C27&amp;" "&amp;Opci!F27,1,30),"")</f>
        <v>23440 Gračac</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89" t="s">
        <v>433</v>
      </c>
      <c r="D25" s="290"/>
      <c r="E25" s="290"/>
      <c r="F25" s="290"/>
      <c r="G25" s="290"/>
      <c r="H25" s="290"/>
      <c r="I25" s="290"/>
      <c r="J25" s="244"/>
    </row>
    <row r="26" spans="3:10" ht="13.5" customHeight="1">
      <c r="C26" s="245"/>
      <c r="D26" s="245"/>
      <c r="E26" s="249"/>
      <c r="F26" s="249"/>
      <c r="G26" s="249"/>
      <c r="H26" s="249"/>
      <c r="I26" s="249"/>
      <c r="J26" s="244"/>
    </row>
    <row r="27" spans="1:10" ht="13.5" customHeight="1">
      <c r="A27" s="256" t="s">
        <v>430</v>
      </c>
      <c r="B27" s="249"/>
      <c r="C27" s="249"/>
      <c r="D27" s="291" t="s">
        <v>435</v>
      </c>
      <c r="E27" s="291"/>
      <c r="F27" s="292" t="str">
        <f>IF(Opci!C23&lt;&gt;""," 7 5 4 3 0 0 0  -  "&amp;MID(Opci!C23,1,1)&amp;" "&amp;MID(Opci!C23,2,1)&amp;" "&amp;MID(Opci!C23,3,1)&amp;" "&amp;MID(Opci!C23,4,1)&amp;" "&amp;MID(Opci!C23,5,1)&amp;" "&amp;MID(Opci!C23,6,1)&amp;" "&amp;MID(Opci!C23,7,1)&amp;" "&amp;MID(Opci!C23,8,1)&amp;" "&amp;MID(Opci!C23,9,1)&amp;" "&amp;MID(Opci!C23,10,1)&amp;" "&amp;MID(Opci!C23,11,1),"")</f>
        <v> 7 5 4 3 0 0 0  -  1 1 2 5 0 2 0 6 5 8 7</v>
      </c>
      <c r="G27" s="293"/>
      <c r="H27" s="293"/>
      <c r="I27" s="293"/>
      <c r="J27" s="294"/>
    </row>
    <row r="28" spans="1:10" ht="13.5" customHeight="1">
      <c r="A28" s="257" t="s">
        <v>431</v>
      </c>
      <c r="B28" s="249"/>
      <c r="C28" s="249"/>
      <c r="D28" s="249"/>
      <c r="E28" s="249"/>
      <c r="F28" s="249"/>
      <c r="G28" s="286" t="str">
        <f>"Javna objava godišnjeg financijskog izvještaja za "&amp;Opci!G14&amp;". godinu"</f>
        <v>Javna objava godišnjeg financijskog izvještaja za 2015. godinu</v>
      </c>
      <c r="H28" s="287"/>
      <c r="I28" s="287"/>
      <c r="J28" s="244"/>
    </row>
    <row r="29" spans="1:10" ht="13.5" customHeight="1">
      <c r="A29" s="257" t="s">
        <v>432</v>
      </c>
      <c r="B29" s="249"/>
      <c r="C29" s="249"/>
      <c r="D29" s="249"/>
      <c r="E29" s="249"/>
      <c r="F29" s="249"/>
      <c r="G29" s="287"/>
      <c r="H29" s="287"/>
      <c r="I29" s="287"/>
      <c r="J29" s="244"/>
    </row>
    <row r="30" spans="1:10" ht="13.5" customHeight="1">
      <c r="A30" s="248"/>
      <c r="B30" s="249"/>
      <c r="C30" s="249"/>
      <c r="D30" s="249"/>
      <c r="E30" s="249"/>
      <c r="F30" s="249"/>
      <c r="G30" s="287"/>
      <c r="H30" s="287"/>
      <c r="I30" s="287"/>
      <c r="J30" s="244"/>
    </row>
    <row r="31" spans="1:10" ht="13.5" customHeight="1">
      <c r="A31" s="248"/>
      <c r="B31" s="249"/>
      <c r="C31" s="249"/>
      <c r="D31" s="249"/>
      <c r="E31" s="249"/>
      <c r="F31" s="249"/>
      <c r="G31" s="288"/>
      <c r="H31" s="288"/>
      <c r="I31" s="288"/>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G28:I31"/>
    <mergeCell ref="C25:I25"/>
    <mergeCell ref="D27:E27"/>
    <mergeCell ref="F27:J27"/>
    <mergeCell ref="J10:J11"/>
    <mergeCell ref="A11:H11"/>
    <mergeCell ref="B12:H12"/>
    <mergeCell ref="B13:H13"/>
    <mergeCell ref="A16:J16"/>
    <mergeCell ref="A18:B18"/>
    <mergeCell ref="I10:I11"/>
    <mergeCell ref="B14:H14"/>
    <mergeCell ref="H20:J20"/>
    <mergeCell ref="A8:J8"/>
    <mergeCell ref="A9:J9"/>
    <mergeCell ref="A1:B2"/>
    <mergeCell ref="A3:J3"/>
    <mergeCell ref="A5:J5"/>
    <mergeCell ref="A6:J6"/>
    <mergeCell ref="A7:J7"/>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42"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3" t="s">
        <v>1736</v>
      </c>
      <c r="B1" s="274"/>
      <c r="C1" s="107" t="s">
        <v>1785</v>
      </c>
      <c r="D1" s="104" t="s">
        <v>2586</v>
      </c>
      <c r="E1" s="104" t="s">
        <v>182</v>
      </c>
      <c r="F1" s="125" t="s">
        <v>719</v>
      </c>
      <c r="G1" s="104" t="s">
        <v>1786</v>
      </c>
      <c r="H1" s="125" t="s">
        <v>1787</v>
      </c>
      <c r="I1" s="104" t="s">
        <v>1788</v>
      </c>
      <c r="J1" s="105"/>
    </row>
    <row r="2" spans="1:10" s="3" customFormat="1" ht="19.5" customHeight="1">
      <c r="A2" s="275"/>
      <c r="B2" s="276"/>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31" t="s">
        <v>2094</v>
      </c>
      <c r="B5" s="332"/>
      <c r="C5" s="332"/>
      <c r="D5" s="332"/>
      <c r="E5" s="332"/>
      <c r="F5" s="332"/>
      <c r="G5" s="332"/>
      <c r="H5" s="332"/>
      <c r="I5" s="332"/>
      <c r="J5" s="333"/>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31" t="s">
        <v>2095</v>
      </c>
      <c r="B12" s="332"/>
      <c r="C12" s="332"/>
      <c r="D12" s="332"/>
      <c r="E12" s="332"/>
      <c r="F12" s="332"/>
      <c r="G12" s="332"/>
      <c r="H12" s="332"/>
      <c r="I12" s="332"/>
      <c r="J12" s="333"/>
    </row>
    <row r="13" spans="1:10" ht="54.75" customHeight="1">
      <c r="A13" s="360" t="s">
        <v>2097</v>
      </c>
      <c r="B13" s="314"/>
      <c r="C13" s="314"/>
      <c r="D13" s="314"/>
      <c r="E13" s="314"/>
      <c r="F13" s="314"/>
      <c r="G13" s="314"/>
      <c r="H13" s="314"/>
      <c r="I13" s="314"/>
      <c r="J13" s="315"/>
    </row>
    <row r="14" spans="1:10" ht="75" customHeight="1">
      <c r="A14" s="360" t="s">
        <v>30</v>
      </c>
      <c r="B14" s="379"/>
      <c r="C14" s="379"/>
      <c r="D14" s="379"/>
      <c r="E14" s="379"/>
      <c r="F14" s="379"/>
      <c r="G14" s="379"/>
      <c r="H14" s="379"/>
      <c r="I14" s="379"/>
      <c r="J14" s="380"/>
    </row>
    <row r="15" spans="1:10" ht="77.25" customHeight="1">
      <c r="A15" s="313" t="s">
        <v>2098</v>
      </c>
      <c r="B15" s="379"/>
      <c r="C15" s="379"/>
      <c r="D15" s="379"/>
      <c r="E15" s="379"/>
      <c r="F15" s="379"/>
      <c r="G15" s="379"/>
      <c r="H15" s="379"/>
      <c r="I15" s="379"/>
      <c r="J15" s="380"/>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81" t="s">
        <v>1606</v>
      </c>
      <c r="B29" s="382"/>
      <c r="C29" s="382"/>
      <c r="D29" s="382"/>
      <c r="E29" s="382"/>
      <c r="F29" s="382"/>
      <c r="G29" s="382"/>
      <c r="H29" s="382"/>
      <c r="I29" s="382"/>
      <c r="J29" s="383"/>
    </row>
    <row r="30" spans="1:10" ht="16.5" customHeight="1">
      <c r="A30" s="376" t="s">
        <v>278</v>
      </c>
      <c r="B30" s="377"/>
      <c r="C30" s="377"/>
      <c r="D30" s="377"/>
      <c r="E30" s="377"/>
      <c r="F30" s="377"/>
      <c r="G30" s="377"/>
      <c r="H30" s="377"/>
      <c r="I30" s="377"/>
      <c r="J30" s="378"/>
    </row>
    <row r="31" spans="1:10" ht="16.5" customHeight="1">
      <c r="A31" s="366" t="s">
        <v>279</v>
      </c>
      <c r="B31" s="367"/>
      <c r="C31" s="367"/>
      <c r="D31" s="367"/>
      <c r="E31" s="367"/>
      <c r="F31" s="367"/>
      <c r="G31" s="367"/>
      <c r="H31" s="367"/>
      <c r="I31" s="367"/>
      <c r="J31" s="368"/>
    </row>
    <row r="32" spans="1:10" ht="24.75" customHeight="1">
      <c r="A32" s="347" t="s">
        <v>1610</v>
      </c>
      <c r="B32" s="348"/>
      <c r="C32" s="348"/>
      <c r="D32" s="348"/>
      <c r="E32" s="348"/>
      <c r="F32" s="348"/>
      <c r="G32" s="348"/>
      <c r="H32" s="348"/>
      <c r="I32" s="348"/>
      <c r="J32" s="349"/>
    </row>
    <row r="33" spans="1:10" ht="26.25" customHeight="1">
      <c r="A33" s="350" t="s">
        <v>2643</v>
      </c>
      <c r="B33" s="351"/>
      <c r="C33" s="351"/>
      <c r="D33" s="351"/>
      <c r="E33" s="351"/>
      <c r="F33" s="351"/>
      <c r="G33" s="351"/>
      <c r="H33" s="351"/>
      <c r="I33" s="351"/>
      <c r="J33" s="352"/>
    </row>
    <row r="34" spans="1:10" ht="28.5" customHeight="1">
      <c r="A34" s="353" t="s">
        <v>2875</v>
      </c>
      <c r="B34" s="354"/>
      <c r="C34" s="354"/>
      <c r="D34" s="354"/>
      <c r="E34" s="354"/>
      <c r="F34" s="354"/>
      <c r="G34" s="354"/>
      <c r="H34" s="354"/>
      <c r="I34" s="354"/>
      <c r="J34" s="355"/>
    </row>
    <row r="35" spans="1:10" ht="15" customHeight="1">
      <c r="A35" s="350" t="s">
        <v>1831</v>
      </c>
      <c r="B35" s="351"/>
      <c r="C35" s="351"/>
      <c r="D35" s="351"/>
      <c r="E35" s="351"/>
      <c r="F35" s="351"/>
      <c r="G35" s="351"/>
      <c r="H35" s="351"/>
      <c r="I35" s="351"/>
      <c r="J35" s="352"/>
    </row>
    <row r="36" spans="1:10" ht="25.5" customHeight="1">
      <c r="A36" s="350" t="s">
        <v>1969</v>
      </c>
      <c r="B36" s="351"/>
      <c r="C36" s="351"/>
      <c r="D36" s="351"/>
      <c r="E36" s="351"/>
      <c r="F36" s="351"/>
      <c r="G36" s="351"/>
      <c r="H36" s="351"/>
      <c r="I36" s="351"/>
      <c r="J36" s="352"/>
    </row>
    <row r="37" spans="1:10" ht="73.5" customHeight="1">
      <c r="A37" s="356" t="s">
        <v>1184</v>
      </c>
      <c r="B37" s="357"/>
      <c r="C37" s="357"/>
      <c r="D37" s="357"/>
      <c r="E37" s="357"/>
      <c r="F37" s="357"/>
      <c r="G37" s="357"/>
      <c r="H37" s="357"/>
      <c r="I37" s="357"/>
      <c r="J37" s="358"/>
    </row>
    <row r="38" spans="1:10" ht="40.5" customHeight="1">
      <c r="A38" s="359" t="s">
        <v>1618</v>
      </c>
      <c r="B38" s="357"/>
      <c r="C38" s="357"/>
      <c r="D38" s="357"/>
      <c r="E38" s="357"/>
      <c r="F38" s="357"/>
      <c r="G38" s="357"/>
      <c r="H38" s="357"/>
      <c r="I38" s="357"/>
      <c r="J38" s="358"/>
    </row>
    <row r="39" spans="1:10" ht="15" customHeight="1">
      <c r="A39" s="359" t="s">
        <v>280</v>
      </c>
      <c r="B39" s="357"/>
      <c r="C39" s="357"/>
      <c r="D39" s="357"/>
      <c r="E39" s="357"/>
      <c r="F39" s="357"/>
      <c r="G39" s="357"/>
      <c r="H39" s="357"/>
      <c r="I39" s="357"/>
      <c r="J39" s="358"/>
    </row>
    <row r="40" spans="1:10" ht="15" customHeight="1">
      <c r="A40" s="318" t="s">
        <v>2709</v>
      </c>
      <c r="B40" s="364"/>
      <c r="C40" s="364"/>
      <c r="D40" s="364"/>
      <c r="E40" s="364"/>
      <c r="F40" s="364"/>
      <c r="G40" s="364"/>
      <c r="H40" s="364"/>
      <c r="I40" s="364"/>
      <c r="J40" s="365"/>
    </row>
    <row r="41" spans="1:10" ht="25.5" customHeight="1">
      <c r="A41" s="316" t="s">
        <v>928</v>
      </c>
      <c r="B41" s="357"/>
      <c r="C41" s="357"/>
      <c r="D41" s="357"/>
      <c r="E41" s="357"/>
      <c r="F41" s="357"/>
      <c r="G41" s="357"/>
      <c r="H41" s="357"/>
      <c r="I41" s="357"/>
      <c r="J41" s="358"/>
    </row>
    <row r="42" spans="1:10" ht="27.75" customHeight="1">
      <c r="A42" s="361" t="s">
        <v>2269</v>
      </c>
      <c r="B42" s="362"/>
      <c r="C42" s="362"/>
      <c r="D42" s="362"/>
      <c r="E42" s="362"/>
      <c r="F42" s="362"/>
      <c r="G42" s="362"/>
      <c r="H42" s="362"/>
      <c r="I42" s="362"/>
      <c r="J42" s="363"/>
    </row>
    <row r="43" spans="1:10" ht="16.5" customHeight="1">
      <c r="A43" s="369" t="s">
        <v>1804</v>
      </c>
      <c r="B43" s="370"/>
      <c r="C43" s="370"/>
      <c r="D43" s="370"/>
      <c r="E43" s="370"/>
      <c r="F43" s="370"/>
      <c r="G43" s="370"/>
      <c r="H43" s="370"/>
      <c r="I43" s="370"/>
      <c r="J43" s="371"/>
    </row>
    <row r="44" spans="1:10" ht="30" customHeight="1">
      <c r="A44" s="372" t="s">
        <v>1972</v>
      </c>
      <c r="B44" s="373"/>
      <c r="C44" s="373"/>
      <c r="D44" s="373"/>
      <c r="E44" s="373"/>
      <c r="F44" s="373"/>
      <c r="G44" s="373"/>
      <c r="H44" s="373"/>
      <c r="I44" s="373"/>
      <c r="J44" s="374"/>
    </row>
    <row r="45" spans="1:10" ht="43.5" customHeight="1">
      <c r="A45" s="375" t="s">
        <v>333</v>
      </c>
      <c r="B45" s="345"/>
      <c r="C45" s="345"/>
      <c r="D45" s="345"/>
      <c r="E45" s="345"/>
      <c r="F45" s="345"/>
      <c r="G45" s="345"/>
      <c r="H45" s="345"/>
      <c r="I45" s="345"/>
      <c r="J45" s="346"/>
    </row>
    <row r="46" spans="1:10" ht="39.75" customHeight="1">
      <c r="A46" s="310" t="s">
        <v>2691</v>
      </c>
      <c r="B46" s="311"/>
      <c r="C46" s="311"/>
      <c r="D46" s="311"/>
      <c r="E46" s="311"/>
      <c r="F46" s="311"/>
      <c r="G46" s="311"/>
      <c r="H46" s="311"/>
      <c r="I46" s="311"/>
      <c r="J46" s="312"/>
    </row>
    <row r="47" spans="1:10" ht="16.5" customHeight="1">
      <c r="A47" s="310" t="s">
        <v>722</v>
      </c>
      <c r="B47" s="311"/>
      <c r="C47" s="311"/>
      <c r="D47" s="311"/>
      <c r="E47" s="311"/>
      <c r="F47" s="311"/>
      <c r="G47" s="311"/>
      <c r="H47" s="311"/>
      <c r="I47" s="311"/>
      <c r="J47" s="312"/>
    </row>
    <row r="48" spans="1:10" ht="27.75" customHeight="1">
      <c r="A48" s="310" t="s">
        <v>2939</v>
      </c>
      <c r="B48" s="311"/>
      <c r="C48" s="311"/>
      <c r="D48" s="311"/>
      <c r="E48" s="311"/>
      <c r="F48" s="311"/>
      <c r="G48" s="311"/>
      <c r="H48" s="311"/>
      <c r="I48" s="311"/>
      <c r="J48" s="312"/>
    </row>
    <row r="49" spans="1:10" ht="27" customHeight="1">
      <c r="A49" s="310" t="s">
        <v>723</v>
      </c>
      <c r="B49" s="311"/>
      <c r="C49" s="311"/>
      <c r="D49" s="311"/>
      <c r="E49" s="311"/>
      <c r="F49" s="311"/>
      <c r="G49" s="311"/>
      <c r="H49" s="311"/>
      <c r="I49" s="311"/>
      <c r="J49" s="312"/>
    </row>
    <row r="50" spans="1:10" ht="30" customHeight="1">
      <c r="A50" s="310" t="s">
        <v>724</v>
      </c>
      <c r="B50" s="311"/>
      <c r="C50" s="311"/>
      <c r="D50" s="311"/>
      <c r="E50" s="311"/>
      <c r="F50" s="311"/>
      <c r="G50" s="311"/>
      <c r="H50" s="311"/>
      <c r="I50" s="311"/>
      <c r="J50" s="312"/>
    </row>
    <row r="51" spans="1:10" ht="27" customHeight="1">
      <c r="A51" s="310" t="s">
        <v>725</v>
      </c>
      <c r="B51" s="311"/>
      <c r="C51" s="311"/>
      <c r="D51" s="311"/>
      <c r="E51" s="311"/>
      <c r="F51" s="311"/>
      <c r="G51" s="311"/>
      <c r="H51" s="311"/>
      <c r="I51" s="311"/>
      <c r="J51" s="312"/>
    </row>
    <row r="52" spans="1:10" ht="15" customHeight="1">
      <c r="A52" s="340" t="s">
        <v>1369</v>
      </c>
      <c r="B52" s="311"/>
      <c r="C52" s="311"/>
      <c r="D52" s="311"/>
      <c r="E52" s="311"/>
      <c r="F52" s="311"/>
      <c r="G52" s="311"/>
      <c r="H52" s="311"/>
      <c r="I52" s="311"/>
      <c r="J52" s="312"/>
    </row>
    <row r="53" spans="1:10" ht="26.25" customHeight="1">
      <c r="A53" s="316" t="s">
        <v>1616</v>
      </c>
      <c r="B53" s="311"/>
      <c r="C53" s="311"/>
      <c r="D53" s="311"/>
      <c r="E53" s="311"/>
      <c r="F53" s="311"/>
      <c r="G53" s="311"/>
      <c r="H53" s="311"/>
      <c r="I53" s="311"/>
      <c r="J53" s="312"/>
    </row>
    <row r="54" spans="1:10" ht="26.25" customHeight="1">
      <c r="A54" s="316" t="s">
        <v>1617</v>
      </c>
      <c r="B54" s="311"/>
      <c r="C54" s="311"/>
      <c r="D54" s="311"/>
      <c r="E54" s="311"/>
      <c r="F54" s="311"/>
      <c r="G54" s="311"/>
      <c r="H54" s="311"/>
      <c r="I54" s="311"/>
      <c r="J54" s="312"/>
    </row>
    <row r="55" spans="1:10" ht="39" customHeight="1">
      <c r="A55" s="316" t="s">
        <v>1131</v>
      </c>
      <c r="B55" s="311"/>
      <c r="C55" s="311"/>
      <c r="D55" s="311"/>
      <c r="E55" s="311"/>
      <c r="F55" s="311"/>
      <c r="G55" s="311"/>
      <c r="H55" s="311"/>
      <c r="I55" s="311"/>
      <c r="J55" s="312"/>
    </row>
    <row r="56" spans="1:10" ht="27" customHeight="1">
      <c r="A56" s="316" t="s">
        <v>2710</v>
      </c>
      <c r="B56" s="311"/>
      <c r="C56" s="311"/>
      <c r="D56" s="311"/>
      <c r="E56" s="311"/>
      <c r="F56" s="311"/>
      <c r="G56" s="311"/>
      <c r="H56" s="311"/>
      <c r="I56" s="311"/>
      <c r="J56" s="312"/>
    </row>
    <row r="57" spans="1:10" ht="39.75" customHeight="1">
      <c r="A57" s="310" t="s">
        <v>1067</v>
      </c>
      <c r="B57" s="311"/>
      <c r="C57" s="311"/>
      <c r="D57" s="311"/>
      <c r="E57" s="311"/>
      <c r="F57" s="311"/>
      <c r="G57" s="311"/>
      <c r="H57" s="311"/>
      <c r="I57" s="311"/>
      <c r="J57" s="312"/>
    </row>
    <row r="58" spans="1:10" ht="29.25" customHeight="1">
      <c r="A58" s="310" t="s">
        <v>122</v>
      </c>
      <c r="B58" s="311"/>
      <c r="C58" s="311"/>
      <c r="D58" s="311"/>
      <c r="E58" s="311"/>
      <c r="F58" s="311"/>
      <c r="G58" s="311"/>
      <c r="H58" s="311"/>
      <c r="I58" s="311"/>
      <c r="J58" s="312"/>
    </row>
    <row r="59" spans="1:10" ht="40.5" customHeight="1">
      <c r="A59" s="310" t="s">
        <v>121</v>
      </c>
      <c r="B59" s="311"/>
      <c r="C59" s="311"/>
      <c r="D59" s="311"/>
      <c r="E59" s="311"/>
      <c r="F59" s="311"/>
      <c r="G59" s="311"/>
      <c r="H59" s="311"/>
      <c r="I59" s="311"/>
      <c r="J59" s="312"/>
    </row>
    <row r="60" spans="1:10" ht="30" customHeight="1">
      <c r="A60" s="310" t="s">
        <v>120</v>
      </c>
      <c r="B60" s="311"/>
      <c r="C60" s="311"/>
      <c r="D60" s="311"/>
      <c r="E60" s="311"/>
      <c r="F60" s="311"/>
      <c r="G60" s="311"/>
      <c r="H60" s="311"/>
      <c r="I60" s="311"/>
      <c r="J60" s="312"/>
    </row>
    <row r="61" spans="1:10" ht="30.75" customHeight="1">
      <c r="A61" s="310" t="s">
        <v>123</v>
      </c>
      <c r="B61" s="311"/>
      <c r="C61" s="311"/>
      <c r="D61" s="311"/>
      <c r="E61" s="311"/>
      <c r="F61" s="311"/>
      <c r="G61" s="311"/>
      <c r="H61" s="311"/>
      <c r="I61" s="311"/>
      <c r="J61" s="312"/>
    </row>
    <row r="62" spans="1:10" ht="50.25" customHeight="1">
      <c r="A62" s="310" t="s">
        <v>1114</v>
      </c>
      <c r="B62" s="311"/>
      <c r="C62" s="311"/>
      <c r="D62" s="311"/>
      <c r="E62" s="311"/>
      <c r="F62" s="311"/>
      <c r="G62" s="311"/>
      <c r="H62" s="311"/>
      <c r="I62" s="311"/>
      <c r="J62" s="312"/>
    </row>
    <row r="63" spans="1:10" ht="37.5" customHeight="1">
      <c r="A63" s="310" t="s">
        <v>1115</v>
      </c>
      <c r="B63" s="311"/>
      <c r="C63" s="311"/>
      <c r="D63" s="311"/>
      <c r="E63" s="311"/>
      <c r="F63" s="311"/>
      <c r="G63" s="311"/>
      <c r="H63" s="311"/>
      <c r="I63" s="311"/>
      <c r="J63" s="312"/>
    </row>
    <row r="64" spans="1:10" ht="48" customHeight="1">
      <c r="A64" s="340" t="s">
        <v>1116</v>
      </c>
      <c r="B64" s="311"/>
      <c r="C64" s="311"/>
      <c r="D64" s="311"/>
      <c r="E64" s="311"/>
      <c r="F64" s="311"/>
      <c r="G64" s="311"/>
      <c r="H64" s="311"/>
      <c r="I64" s="311"/>
      <c r="J64" s="312"/>
    </row>
    <row r="65" spans="1:10" ht="49.5" customHeight="1">
      <c r="A65" s="310" t="s">
        <v>24</v>
      </c>
      <c r="B65" s="311"/>
      <c r="C65" s="311"/>
      <c r="D65" s="311"/>
      <c r="E65" s="311"/>
      <c r="F65" s="311"/>
      <c r="G65" s="311"/>
      <c r="H65" s="311"/>
      <c r="I65" s="311"/>
      <c r="J65" s="312"/>
    </row>
    <row r="66" spans="1:10" ht="38.25" customHeight="1">
      <c r="A66" s="310" t="s">
        <v>363</v>
      </c>
      <c r="B66" s="311"/>
      <c r="C66" s="311"/>
      <c r="D66" s="311"/>
      <c r="E66" s="311"/>
      <c r="F66" s="311"/>
      <c r="G66" s="311"/>
      <c r="H66" s="311"/>
      <c r="I66" s="311"/>
      <c r="J66" s="312"/>
    </row>
    <row r="67" spans="1:10" ht="39" customHeight="1">
      <c r="A67" s="310" t="s">
        <v>364</v>
      </c>
      <c r="B67" s="311"/>
      <c r="C67" s="311"/>
      <c r="D67" s="311"/>
      <c r="E67" s="311"/>
      <c r="F67" s="311"/>
      <c r="G67" s="311"/>
      <c r="H67" s="311"/>
      <c r="I67" s="311"/>
      <c r="J67" s="312"/>
    </row>
    <row r="68" spans="1:10" ht="50.25" customHeight="1">
      <c r="A68" s="310" t="s">
        <v>2442</v>
      </c>
      <c r="B68" s="311"/>
      <c r="C68" s="311"/>
      <c r="D68" s="311"/>
      <c r="E68" s="311"/>
      <c r="F68" s="311"/>
      <c r="G68" s="311"/>
      <c r="H68" s="311"/>
      <c r="I68" s="311"/>
      <c r="J68" s="312"/>
    </row>
    <row r="69" spans="1:10" ht="27.75" customHeight="1">
      <c r="A69" s="310" t="s">
        <v>2443</v>
      </c>
      <c r="B69" s="311"/>
      <c r="C69" s="311"/>
      <c r="D69" s="311"/>
      <c r="E69" s="311"/>
      <c r="F69" s="311"/>
      <c r="G69" s="311"/>
      <c r="H69" s="311"/>
      <c r="I69" s="311"/>
      <c r="J69" s="312"/>
    </row>
    <row r="70" spans="1:10" ht="27.75" customHeight="1">
      <c r="A70" s="310" t="s">
        <v>2808</v>
      </c>
      <c r="B70" s="311"/>
      <c r="C70" s="311"/>
      <c r="D70" s="311"/>
      <c r="E70" s="311"/>
      <c r="F70" s="311"/>
      <c r="G70" s="311"/>
      <c r="H70" s="311"/>
      <c r="I70" s="311"/>
      <c r="J70" s="312"/>
    </row>
    <row r="71" spans="1:10" ht="29.25" customHeight="1">
      <c r="A71" s="310" t="s">
        <v>1966</v>
      </c>
      <c r="B71" s="311"/>
      <c r="C71" s="311"/>
      <c r="D71" s="311"/>
      <c r="E71" s="311"/>
      <c r="F71" s="311"/>
      <c r="G71" s="311"/>
      <c r="H71" s="311"/>
      <c r="I71" s="311"/>
      <c r="J71" s="312"/>
    </row>
    <row r="72" spans="1:10" ht="27" customHeight="1">
      <c r="A72" s="310" t="s">
        <v>1967</v>
      </c>
      <c r="B72" s="311"/>
      <c r="C72" s="311"/>
      <c r="D72" s="311"/>
      <c r="E72" s="311"/>
      <c r="F72" s="311"/>
      <c r="G72" s="311"/>
      <c r="H72" s="311"/>
      <c r="I72" s="311"/>
      <c r="J72" s="312"/>
    </row>
    <row r="73" spans="1:10" ht="33" customHeight="1">
      <c r="A73" s="310" t="s">
        <v>1968</v>
      </c>
      <c r="B73" s="311"/>
      <c r="C73" s="311"/>
      <c r="D73" s="311"/>
      <c r="E73" s="311"/>
      <c r="F73" s="311"/>
      <c r="G73" s="311"/>
      <c r="H73" s="311"/>
      <c r="I73" s="311"/>
      <c r="J73" s="312"/>
    </row>
    <row r="74" spans="1:10" ht="29.25" customHeight="1">
      <c r="A74" s="319" t="s">
        <v>1668</v>
      </c>
      <c r="B74" s="320"/>
      <c r="C74" s="320"/>
      <c r="D74" s="320"/>
      <c r="E74" s="320"/>
      <c r="F74" s="320"/>
      <c r="G74" s="320"/>
      <c r="H74" s="320"/>
      <c r="I74" s="320"/>
      <c r="J74" s="321"/>
    </row>
    <row r="75" spans="1:10" ht="54" customHeight="1">
      <c r="A75" s="341" t="s">
        <v>1669</v>
      </c>
      <c r="B75" s="342"/>
      <c r="C75" s="342"/>
      <c r="D75" s="342"/>
      <c r="E75" s="342"/>
      <c r="F75" s="342"/>
      <c r="G75" s="342"/>
      <c r="H75" s="342"/>
      <c r="I75" s="342"/>
      <c r="J75" s="343"/>
    </row>
    <row r="76" spans="1:10" ht="39.75" customHeight="1">
      <c r="A76" s="310" t="s">
        <v>1670</v>
      </c>
      <c r="B76" s="311"/>
      <c r="C76" s="311"/>
      <c r="D76" s="311"/>
      <c r="E76" s="311"/>
      <c r="F76" s="311"/>
      <c r="G76" s="311"/>
      <c r="H76" s="311"/>
      <c r="I76" s="311"/>
      <c r="J76" s="312"/>
    </row>
    <row r="77" spans="1:10" ht="27" customHeight="1">
      <c r="A77" s="310" t="s">
        <v>209</v>
      </c>
      <c r="B77" s="311"/>
      <c r="C77" s="311"/>
      <c r="D77" s="311"/>
      <c r="E77" s="311"/>
      <c r="F77" s="311"/>
      <c r="G77" s="311"/>
      <c r="H77" s="311"/>
      <c r="I77" s="311"/>
      <c r="J77" s="312"/>
    </row>
    <row r="78" spans="1:10" ht="40.5" customHeight="1">
      <c r="A78" s="310" t="s">
        <v>726</v>
      </c>
      <c r="B78" s="311"/>
      <c r="C78" s="311"/>
      <c r="D78" s="311"/>
      <c r="E78" s="311"/>
      <c r="F78" s="311"/>
      <c r="G78" s="311"/>
      <c r="H78" s="311"/>
      <c r="I78" s="311"/>
      <c r="J78" s="312"/>
    </row>
    <row r="79" spans="1:10" ht="39.75" customHeight="1">
      <c r="A79" s="310" t="s">
        <v>727</v>
      </c>
      <c r="B79" s="311"/>
      <c r="C79" s="311"/>
      <c r="D79" s="311"/>
      <c r="E79" s="311"/>
      <c r="F79" s="311"/>
      <c r="G79" s="311"/>
      <c r="H79" s="311"/>
      <c r="I79" s="311"/>
      <c r="J79" s="312"/>
    </row>
    <row r="80" spans="1:10" ht="27" customHeight="1">
      <c r="A80" s="310" t="s">
        <v>2970</v>
      </c>
      <c r="B80" s="311"/>
      <c r="C80" s="311"/>
      <c r="D80" s="311"/>
      <c r="E80" s="311"/>
      <c r="F80" s="311"/>
      <c r="G80" s="311"/>
      <c r="H80" s="311"/>
      <c r="I80" s="311"/>
      <c r="J80" s="312"/>
    </row>
    <row r="81" spans="1:10" ht="32.25" customHeight="1">
      <c r="A81" s="310" t="s">
        <v>2971</v>
      </c>
      <c r="B81" s="311"/>
      <c r="C81" s="311"/>
      <c r="D81" s="311"/>
      <c r="E81" s="311"/>
      <c r="F81" s="311"/>
      <c r="G81" s="311"/>
      <c r="H81" s="311"/>
      <c r="I81" s="311"/>
      <c r="J81" s="312"/>
    </row>
    <row r="82" spans="1:10" ht="29.25" customHeight="1">
      <c r="A82" s="310" t="s">
        <v>2972</v>
      </c>
      <c r="B82" s="311"/>
      <c r="C82" s="311"/>
      <c r="D82" s="311"/>
      <c r="E82" s="311"/>
      <c r="F82" s="311"/>
      <c r="G82" s="311"/>
      <c r="H82" s="311"/>
      <c r="I82" s="311"/>
      <c r="J82" s="312"/>
    </row>
    <row r="83" spans="1:10" ht="28.5" customHeight="1">
      <c r="A83" s="310" t="s">
        <v>1836</v>
      </c>
      <c r="B83" s="311"/>
      <c r="C83" s="311"/>
      <c r="D83" s="311"/>
      <c r="E83" s="311"/>
      <c r="F83" s="311"/>
      <c r="G83" s="311"/>
      <c r="H83" s="311"/>
      <c r="I83" s="311"/>
      <c r="J83" s="312"/>
    </row>
    <row r="84" spans="1:10" ht="29.25" customHeight="1">
      <c r="A84" s="310" t="s">
        <v>1837</v>
      </c>
      <c r="B84" s="311"/>
      <c r="C84" s="311"/>
      <c r="D84" s="311"/>
      <c r="E84" s="311"/>
      <c r="F84" s="311"/>
      <c r="G84" s="311"/>
      <c r="H84" s="311"/>
      <c r="I84" s="311"/>
      <c r="J84" s="312"/>
    </row>
    <row r="85" spans="1:10" ht="28.5" customHeight="1">
      <c r="A85" s="319" t="s">
        <v>1838</v>
      </c>
      <c r="B85" s="320"/>
      <c r="C85" s="320"/>
      <c r="D85" s="320"/>
      <c r="E85" s="320"/>
      <c r="F85" s="320"/>
      <c r="G85" s="320"/>
      <c r="H85" s="320"/>
      <c r="I85" s="320"/>
      <c r="J85" s="321"/>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10" t="s">
        <v>368</v>
      </c>
      <c r="B88" s="311"/>
      <c r="C88" s="311"/>
      <c r="D88" s="311"/>
      <c r="E88" s="311"/>
      <c r="F88" s="311"/>
      <c r="G88" s="311"/>
      <c r="H88" s="311"/>
      <c r="I88" s="311"/>
      <c r="J88" s="312"/>
    </row>
    <row r="89" spans="1:10" ht="27" customHeight="1">
      <c r="A89" s="310" t="s">
        <v>1111</v>
      </c>
      <c r="B89" s="311"/>
      <c r="C89" s="311"/>
      <c r="D89" s="311"/>
      <c r="E89" s="311"/>
      <c r="F89" s="311"/>
      <c r="G89" s="311"/>
      <c r="H89" s="311"/>
      <c r="I89" s="311"/>
      <c r="J89" s="312"/>
    </row>
    <row r="90" spans="1:10" ht="72" customHeight="1">
      <c r="A90" s="310" t="s">
        <v>1112</v>
      </c>
      <c r="B90" s="311"/>
      <c r="C90" s="311"/>
      <c r="D90" s="311"/>
      <c r="E90" s="311"/>
      <c r="F90" s="311"/>
      <c r="G90" s="311"/>
      <c r="H90" s="311"/>
      <c r="I90" s="311"/>
      <c r="J90" s="312"/>
    </row>
    <row r="91" spans="1:10" ht="39.75" customHeight="1">
      <c r="A91" s="310" t="s">
        <v>436</v>
      </c>
      <c r="B91" s="311"/>
      <c r="C91" s="311"/>
      <c r="D91" s="311"/>
      <c r="E91" s="311"/>
      <c r="F91" s="311"/>
      <c r="G91" s="311"/>
      <c r="H91" s="311"/>
      <c r="I91" s="311"/>
      <c r="J91" s="312"/>
    </row>
    <row r="92" spans="1:10" ht="30.75" customHeight="1">
      <c r="A92" s="310" t="s">
        <v>622</v>
      </c>
      <c r="B92" s="311"/>
      <c r="C92" s="311"/>
      <c r="D92" s="311"/>
      <c r="E92" s="311"/>
      <c r="F92" s="311"/>
      <c r="G92" s="311"/>
      <c r="H92" s="311"/>
      <c r="I92" s="311"/>
      <c r="J92" s="312"/>
    </row>
    <row r="93" spans="1:10" ht="39" customHeight="1">
      <c r="A93" s="310" t="s">
        <v>623</v>
      </c>
      <c r="B93" s="311"/>
      <c r="C93" s="311"/>
      <c r="D93" s="311"/>
      <c r="E93" s="311"/>
      <c r="F93" s="311"/>
      <c r="G93" s="311"/>
      <c r="H93" s="311"/>
      <c r="I93" s="311"/>
      <c r="J93" s="312"/>
    </row>
    <row r="94" spans="1:10" ht="31.5" customHeight="1">
      <c r="A94" s="310" t="s">
        <v>624</v>
      </c>
      <c r="B94" s="311"/>
      <c r="C94" s="311"/>
      <c r="D94" s="311"/>
      <c r="E94" s="311"/>
      <c r="F94" s="311"/>
      <c r="G94" s="311"/>
      <c r="H94" s="311"/>
      <c r="I94" s="311"/>
      <c r="J94" s="312"/>
    </row>
    <row r="95" spans="1:10" ht="28.5" customHeight="1">
      <c r="A95" s="310" t="s">
        <v>625</v>
      </c>
      <c r="B95" s="311"/>
      <c r="C95" s="311"/>
      <c r="D95" s="311"/>
      <c r="E95" s="311"/>
      <c r="F95" s="311"/>
      <c r="G95" s="311"/>
      <c r="H95" s="311"/>
      <c r="I95" s="311"/>
      <c r="J95" s="312"/>
    </row>
    <row r="96" spans="1:10" ht="63" customHeight="1">
      <c r="A96" s="340" t="s">
        <v>607</v>
      </c>
      <c r="B96" s="311"/>
      <c r="C96" s="311"/>
      <c r="D96" s="311"/>
      <c r="E96" s="311"/>
      <c r="F96" s="311"/>
      <c r="G96" s="311"/>
      <c r="H96" s="311"/>
      <c r="I96" s="311"/>
      <c r="J96" s="312"/>
    </row>
    <row r="97" spans="1:10" ht="39" customHeight="1">
      <c r="A97" s="310" t="s">
        <v>608</v>
      </c>
      <c r="B97" s="311"/>
      <c r="C97" s="311"/>
      <c r="D97" s="311"/>
      <c r="E97" s="311"/>
      <c r="F97" s="311"/>
      <c r="G97" s="311"/>
      <c r="H97" s="311"/>
      <c r="I97" s="311"/>
      <c r="J97" s="312"/>
    </row>
    <row r="98" spans="1:10" ht="27" customHeight="1">
      <c r="A98" s="316" t="s">
        <v>2778</v>
      </c>
      <c r="B98" s="311"/>
      <c r="C98" s="311"/>
      <c r="D98" s="311"/>
      <c r="E98" s="311"/>
      <c r="F98" s="311"/>
      <c r="G98" s="311"/>
      <c r="H98" s="311"/>
      <c r="I98" s="311"/>
      <c r="J98" s="312"/>
    </row>
    <row r="99" spans="1:10" ht="38.25" customHeight="1">
      <c r="A99" s="310" t="s">
        <v>609</v>
      </c>
      <c r="B99" s="311"/>
      <c r="C99" s="311"/>
      <c r="D99" s="311"/>
      <c r="E99" s="311"/>
      <c r="F99" s="311"/>
      <c r="G99" s="311"/>
      <c r="H99" s="311"/>
      <c r="I99" s="311"/>
      <c r="J99" s="312"/>
    </row>
    <row r="100" spans="1:10" ht="27.75" customHeight="1">
      <c r="A100" s="310" t="s">
        <v>610</v>
      </c>
      <c r="B100" s="311"/>
      <c r="C100" s="311"/>
      <c r="D100" s="311"/>
      <c r="E100" s="311"/>
      <c r="F100" s="311"/>
      <c r="G100" s="311"/>
      <c r="H100" s="311"/>
      <c r="I100" s="311"/>
      <c r="J100" s="312"/>
    </row>
    <row r="101" spans="1:10" ht="29.25" customHeight="1">
      <c r="A101" s="310" t="s">
        <v>611</v>
      </c>
      <c r="B101" s="311"/>
      <c r="C101" s="311"/>
      <c r="D101" s="311"/>
      <c r="E101" s="311"/>
      <c r="F101" s="311"/>
      <c r="G101" s="311"/>
      <c r="H101" s="311"/>
      <c r="I101" s="311"/>
      <c r="J101" s="312"/>
    </row>
    <row r="102" spans="1:10" ht="49.5" customHeight="1">
      <c r="A102" s="310" t="s">
        <v>2265</v>
      </c>
      <c r="B102" s="311"/>
      <c r="C102" s="311"/>
      <c r="D102" s="311"/>
      <c r="E102" s="311"/>
      <c r="F102" s="311"/>
      <c r="G102" s="311"/>
      <c r="H102" s="311"/>
      <c r="I102" s="311"/>
      <c r="J102" s="312"/>
    </row>
    <row r="103" spans="1:10" ht="60" customHeight="1">
      <c r="A103" s="340" t="s">
        <v>2802</v>
      </c>
      <c r="B103" s="311"/>
      <c r="C103" s="311"/>
      <c r="D103" s="311"/>
      <c r="E103" s="311"/>
      <c r="F103" s="311"/>
      <c r="G103" s="311"/>
      <c r="H103" s="311"/>
      <c r="I103" s="311"/>
      <c r="J103" s="312"/>
    </row>
    <row r="104" spans="1:10" ht="29.25" customHeight="1">
      <c r="A104" s="317" t="s">
        <v>2803</v>
      </c>
      <c r="B104" s="311"/>
      <c r="C104" s="311"/>
      <c r="D104" s="311"/>
      <c r="E104" s="311"/>
      <c r="F104" s="311"/>
      <c r="G104" s="311"/>
      <c r="H104" s="311"/>
      <c r="I104" s="311"/>
      <c r="J104" s="312"/>
    </row>
    <row r="105" spans="1:10" ht="39" customHeight="1">
      <c r="A105" s="310" t="s">
        <v>1305</v>
      </c>
      <c r="B105" s="311"/>
      <c r="C105" s="311"/>
      <c r="D105" s="311"/>
      <c r="E105" s="311"/>
      <c r="F105" s="311"/>
      <c r="G105" s="311"/>
      <c r="H105" s="311"/>
      <c r="I105" s="311"/>
      <c r="J105" s="312"/>
    </row>
    <row r="106" spans="1:10" ht="39.75" customHeight="1">
      <c r="A106" s="310" t="s">
        <v>1133</v>
      </c>
      <c r="B106" s="311"/>
      <c r="C106" s="311"/>
      <c r="D106" s="311"/>
      <c r="E106" s="311"/>
      <c r="F106" s="311"/>
      <c r="G106" s="311"/>
      <c r="H106" s="311"/>
      <c r="I106" s="311"/>
      <c r="J106" s="312"/>
    </row>
    <row r="107" spans="1:10" ht="38.25" customHeight="1">
      <c r="A107" s="310" t="s">
        <v>1134</v>
      </c>
      <c r="B107" s="311"/>
      <c r="C107" s="311"/>
      <c r="D107" s="311"/>
      <c r="E107" s="311"/>
      <c r="F107" s="311"/>
      <c r="G107" s="311"/>
      <c r="H107" s="311"/>
      <c r="I107" s="311"/>
      <c r="J107" s="312"/>
    </row>
    <row r="108" spans="1:10" ht="27.75" customHeight="1">
      <c r="A108" s="310" t="s">
        <v>1135</v>
      </c>
      <c r="B108" s="311"/>
      <c r="C108" s="311"/>
      <c r="D108" s="311"/>
      <c r="E108" s="311"/>
      <c r="F108" s="311"/>
      <c r="G108" s="311"/>
      <c r="H108" s="311"/>
      <c r="I108" s="311"/>
      <c r="J108" s="312"/>
    </row>
    <row r="109" spans="1:10" ht="38.25" customHeight="1">
      <c r="A109" s="310" t="s">
        <v>437</v>
      </c>
      <c r="B109" s="311"/>
      <c r="C109" s="311"/>
      <c r="D109" s="311"/>
      <c r="E109" s="311"/>
      <c r="F109" s="311"/>
      <c r="G109" s="311"/>
      <c r="H109" s="311"/>
      <c r="I109" s="311"/>
      <c r="J109" s="312"/>
    </row>
    <row r="110" spans="1:10" ht="28.5" customHeight="1">
      <c r="A110" s="310" t="s">
        <v>1790</v>
      </c>
      <c r="B110" s="311"/>
      <c r="C110" s="311"/>
      <c r="D110" s="311"/>
      <c r="E110" s="311"/>
      <c r="F110" s="311"/>
      <c r="G110" s="311"/>
      <c r="H110" s="311"/>
      <c r="I110" s="311"/>
      <c r="J110" s="312"/>
    </row>
    <row r="111" spans="1:10" ht="29.25" customHeight="1">
      <c r="A111" s="310" t="s">
        <v>1791</v>
      </c>
      <c r="B111" s="311"/>
      <c r="C111" s="311"/>
      <c r="D111" s="311"/>
      <c r="E111" s="311"/>
      <c r="F111" s="311"/>
      <c r="G111" s="311"/>
      <c r="H111" s="311"/>
      <c r="I111" s="311"/>
      <c r="J111" s="312"/>
    </row>
    <row r="112" spans="1:10" ht="27.75" customHeight="1">
      <c r="A112" s="310" t="s">
        <v>1792</v>
      </c>
      <c r="B112" s="311"/>
      <c r="C112" s="311"/>
      <c r="D112" s="311"/>
      <c r="E112" s="311"/>
      <c r="F112" s="311"/>
      <c r="G112" s="311"/>
      <c r="H112" s="311"/>
      <c r="I112" s="311"/>
      <c r="J112" s="312"/>
    </row>
    <row r="113" spans="1:10" ht="29.25" customHeight="1">
      <c r="A113" s="310" t="s">
        <v>1392</v>
      </c>
      <c r="B113" s="311"/>
      <c r="C113" s="311"/>
      <c r="D113" s="311"/>
      <c r="E113" s="311"/>
      <c r="F113" s="311"/>
      <c r="G113" s="311"/>
      <c r="H113" s="311"/>
      <c r="I113" s="311"/>
      <c r="J113" s="312"/>
    </row>
    <row r="114" spans="1:10" ht="40.5" customHeight="1">
      <c r="A114" s="310" t="s">
        <v>2266</v>
      </c>
      <c r="B114" s="311"/>
      <c r="C114" s="311"/>
      <c r="D114" s="311"/>
      <c r="E114" s="311"/>
      <c r="F114" s="311"/>
      <c r="G114" s="311"/>
      <c r="H114" s="311"/>
      <c r="I114" s="311"/>
      <c r="J114" s="312"/>
    </row>
    <row r="115" spans="1:10" ht="18" customHeight="1">
      <c r="A115" s="310" t="s">
        <v>1393</v>
      </c>
      <c r="B115" s="311"/>
      <c r="C115" s="311"/>
      <c r="D115" s="311"/>
      <c r="E115" s="311"/>
      <c r="F115" s="311"/>
      <c r="G115" s="311"/>
      <c r="H115" s="311"/>
      <c r="I115" s="311"/>
      <c r="J115" s="312"/>
    </row>
    <row r="116" spans="1:10" ht="29.25" customHeight="1">
      <c r="A116" s="310" t="s">
        <v>1117</v>
      </c>
      <c r="B116" s="311"/>
      <c r="C116" s="311"/>
      <c r="D116" s="311"/>
      <c r="E116" s="311"/>
      <c r="F116" s="311"/>
      <c r="G116" s="311"/>
      <c r="H116" s="311"/>
      <c r="I116" s="311"/>
      <c r="J116" s="312"/>
    </row>
    <row r="117" spans="1:10" ht="17.25" customHeight="1">
      <c r="A117" s="310" t="s">
        <v>1118</v>
      </c>
      <c r="B117" s="311"/>
      <c r="C117" s="311"/>
      <c r="D117" s="311"/>
      <c r="E117" s="311"/>
      <c r="F117" s="311"/>
      <c r="G117" s="311"/>
      <c r="H117" s="311"/>
      <c r="I117" s="311"/>
      <c r="J117" s="312"/>
    </row>
    <row r="118" spans="1:10" ht="60" customHeight="1">
      <c r="A118" s="310" t="s">
        <v>2267</v>
      </c>
      <c r="B118" s="311"/>
      <c r="C118" s="311"/>
      <c r="D118" s="311"/>
      <c r="E118" s="311"/>
      <c r="F118" s="311"/>
      <c r="G118" s="311"/>
      <c r="H118" s="311"/>
      <c r="I118" s="311"/>
      <c r="J118" s="312"/>
    </row>
    <row r="119" spans="1:10" ht="27" customHeight="1">
      <c r="A119" s="310" t="s">
        <v>1119</v>
      </c>
      <c r="B119" s="311"/>
      <c r="C119" s="311"/>
      <c r="D119" s="311"/>
      <c r="E119" s="311"/>
      <c r="F119" s="311"/>
      <c r="G119" s="311"/>
      <c r="H119" s="311"/>
      <c r="I119" s="311"/>
      <c r="J119" s="312"/>
    </row>
    <row r="120" spans="1:10" ht="40.5" customHeight="1">
      <c r="A120" s="310" t="s">
        <v>2197</v>
      </c>
      <c r="B120" s="311"/>
      <c r="C120" s="311"/>
      <c r="D120" s="311"/>
      <c r="E120" s="311"/>
      <c r="F120" s="311"/>
      <c r="G120" s="311"/>
      <c r="H120" s="311"/>
      <c r="I120" s="311"/>
      <c r="J120" s="312"/>
    </row>
    <row r="121" spans="1:10" ht="27.75" customHeight="1">
      <c r="A121" s="310" t="s">
        <v>1907</v>
      </c>
      <c r="B121" s="311"/>
      <c r="C121" s="311"/>
      <c r="D121" s="311"/>
      <c r="E121" s="311"/>
      <c r="F121" s="311"/>
      <c r="G121" s="311"/>
      <c r="H121" s="311"/>
      <c r="I121" s="311"/>
      <c r="J121" s="312"/>
    </row>
    <row r="122" spans="1:10" ht="50.25" customHeight="1">
      <c r="A122" s="310" t="s">
        <v>2198</v>
      </c>
      <c r="B122" s="311"/>
      <c r="C122" s="311"/>
      <c r="D122" s="311"/>
      <c r="E122" s="311"/>
      <c r="F122" s="311"/>
      <c r="G122" s="311"/>
      <c r="H122" s="311"/>
      <c r="I122" s="311"/>
      <c r="J122" s="312"/>
    </row>
    <row r="123" spans="1:10" ht="39" customHeight="1">
      <c r="A123" s="310" t="s">
        <v>2199</v>
      </c>
      <c r="B123" s="311"/>
      <c r="C123" s="311"/>
      <c r="D123" s="311"/>
      <c r="E123" s="311"/>
      <c r="F123" s="311"/>
      <c r="G123" s="311"/>
      <c r="H123" s="311"/>
      <c r="I123" s="311"/>
      <c r="J123" s="312"/>
    </row>
    <row r="124" spans="1:10" ht="39" customHeight="1">
      <c r="A124" s="310" t="s">
        <v>2200</v>
      </c>
      <c r="B124" s="311"/>
      <c r="C124" s="311"/>
      <c r="D124" s="311"/>
      <c r="E124" s="311"/>
      <c r="F124" s="311"/>
      <c r="G124" s="311"/>
      <c r="H124" s="311"/>
      <c r="I124" s="311"/>
      <c r="J124" s="312"/>
    </row>
    <row r="125" spans="1:10" ht="48" customHeight="1">
      <c r="A125" s="316" t="s">
        <v>438</v>
      </c>
      <c r="B125" s="311"/>
      <c r="C125" s="311"/>
      <c r="D125" s="311"/>
      <c r="E125" s="311"/>
      <c r="F125" s="311"/>
      <c r="G125" s="311"/>
      <c r="H125" s="311"/>
      <c r="I125" s="311"/>
      <c r="J125" s="312"/>
    </row>
    <row r="126" spans="1:10" ht="36.75" customHeight="1">
      <c r="A126" s="316" t="s">
        <v>1789</v>
      </c>
      <c r="B126" s="311"/>
      <c r="C126" s="311"/>
      <c r="D126" s="311"/>
      <c r="E126" s="311"/>
      <c r="F126" s="311"/>
      <c r="G126" s="311"/>
      <c r="H126" s="311"/>
      <c r="I126" s="311"/>
      <c r="J126" s="312"/>
    </row>
    <row r="127" spans="1:10" ht="26.25" customHeight="1">
      <c r="A127" s="316" t="s">
        <v>1973</v>
      </c>
      <c r="B127" s="311"/>
      <c r="C127" s="311"/>
      <c r="D127" s="311"/>
      <c r="E127" s="311"/>
      <c r="F127" s="311"/>
      <c r="G127" s="311"/>
      <c r="H127" s="311"/>
      <c r="I127" s="311"/>
      <c r="J127" s="312"/>
    </row>
    <row r="128" spans="1:10" ht="27" customHeight="1">
      <c r="A128" s="317" t="s">
        <v>2294</v>
      </c>
      <c r="B128" s="311"/>
      <c r="C128" s="311"/>
      <c r="D128" s="311"/>
      <c r="E128" s="311"/>
      <c r="F128" s="311"/>
      <c r="G128" s="311"/>
      <c r="H128" s="311"/>
      <c r="I128" s="311"/>
      <c r="J128" s="312"/>
    </row>
    <row r="129" spans="1:10" ht="60" customHeight="1">
      <c r="A129" s="319" t="s">
        <v>1821</v>
      </c>
      <c r="B129" s="320"/>
      <c r="C129" s="320"/>
      <c r="D129" s="320"/>
      <c r="E129" s="320"/>
      <c r="F129" s="320"/>
      <c r="G129" s="320"/>
      <c r="H129" s="320"/>
      <c r="I129" s="320"/>
      <c r="J129" s="321"/>
    </row>
    <row r="130" spans="1:10" ht="79.5" customHeight="1">
      <c r="A130" s="325" t="s">
        <v>2804</v>
      </c>
      <c r="B130" s="326"/>
      <c r="C130" s="326"/>
      <c r="D130" s="326"/>
      <c r="E130" s="326"/>
      <c r="F130" s="326"/>
      <c r="G130" s="326"/>
      <c r="H130" s="326"/>
      <c r="I130" s="326"/>
      <c r="J130" s="327"/>
    </row>
    <row r="131" spans="1:10" ht="78" customHeight="1">
      <c r="A131" s="322" t="s">
        <v>1330</v>
      </c>
      <c r="B131" s="323"/>
      <c r="C131" s="323"/>
      <c r="D131" s="323"/>
      <c r="E131" s="323"/>
      <c r="F131" s="323"/>
      <c r="G131" s="323"/>
      <c r="H131" s="323"/>
      <c r="I131" s="323"/>
      <c r="J131" s="324"/>
    </row>
    <row r="132" spans="1:10" ht="28.5" customHeight="1">
      <c r="A132" s="310" t="s">
        <v>2102</v>
      </c>
      <c r="B132" s="311"/>
      <c r="C132" s="311"/>
      <c r="D132" s="311"/>
      <c r="E132" s="311"/>
      <c r="F132" s="311"/>
      <c r="G132" s="311"/>
      <c r="H132" s="311"/>
      <c r="I132" s="311"/>
      <c r="J132" s="312"/>
    </row>
    <row r="133" spans="1:10" ht="71.25" customHeight="1">
      <c r="A133" s="317" t="s">
        <v>2779</v>
      </c>
      <c r="B133" s="311"/>
      <c r="C133" s="311"/>
      <c r="D133" s="311"/>
      <c r="E133" s="311"/>
      <c r="F133" s="311"/>
      <c r="G133" s="311"/>
      <c r="H133" s="311"/>
      <c r="I133" s="311"/>
      <c r="J133" s="312"/>
    </row>
    <row r="134" spans="1:10" ht="38.25" customHeight="1">
      <c r="A134" s="318" t="s">
        <v>2780</v>
      </c>
      <c r="B134" s="311"/>
      <c r="C134" s="311"/>
      <c r="D134" s="311"/>
      <c r="E134" s="311"/>
      <c r="F134" s="311"/>
      <c r="G134" s="311"/>
      <c r="H134" s="311"/>
      <c r="I134" s="311"/>
      <c r="J134" s="312"/>
    </row>
    <row r="135" spans="1:10" ht="48.75" customHeight="1">
      <c r="A135" s="310" t="s">
        <v>1370</v>
      </c>
      <c r="B135" s="311"/>
      <c r="C135" s="311"/>
      <c r="D135" s="311"/>
      <c r="E135" s="311"/>
      <c r="F135" s="311"/>
      <c r="G135" s="311"/>
      <c r="H135" s="311"/>
      <c r="I135" s="311"/>
      <c r="J135" s="312"/>
    </row>
    <row r="136" spans="1:10" ht="39" customHeight="1">
      <c r="A136" s="310" t="s">
        <v>1372</v>
      </c>
      <c r="B136" s="311"/>
      <c r="C136" s="311"/>
      <c r="D136" s="311"/>
      <c r="E136" s="311"/>
      <c r="F136" s="311"/>
      <c r="G136" s="311"/>
      <c r="H136" s="311"/>
      <c r="I136" s="311"/>
      <c r="J136" s="312"/>
    </row>
    <row r="137" spans="1:10" ht="27" customHeight="1">
      <c r="A137" s="310" t="s">
        <v>1371</v>
      </c>
      <c r="B137" s="311"/>
      <c r="C137" s="311"/>
      <c r="D137" s="311"/>
      <c r="E137" s="311"/>
      <c r="F137" s="311"/>
      <c r="G137" s="311"/>
      <c r="H137" s="311"/>
      <c r="I137" s="311"/>
      <c r="J137" s="312"/>
    </row>
    <row r="138" spans="1:10" ht="25.5" customHeight="1">
      <c r="A138" s="310" t="s">
        <v>2781</v>
      </c>
      <c r="B138" s="311"/>
      <c r="C138" s="311"/>
      <c r="D138" s="311"/>
      <c r="E138" s="311"/>
      <c r="F138" s="311"/>
      <c r="G138" s="311"/>
      <c r="H138" s="311"/>
      <c r="I138" s="311"/>
      <c r="J138" s="312"/>
    </row>
    <row r="139" spans="1:10" ht="39" customHeight="1" thickBot="1">
      <c r="A139" s="310" t="s">
        <v>1373</v>
      </c>
      <c r="B139" s="311"/>
      <c r="C139" s="311"/>
      <c r="D139" s="311"/>
      <c r="E139" s="311"/>
      <c r="F139" s="311"/>
      <c r="G139" s="311"/>
      <c r="H139" s="311"/>
      <c r="I139" s="311"/>
      <c r="J139" s="312"/>
    </row>
    <row r="140" spans="1:10" ht="29.25" customHeight="1" thickTop="1">
      <c r="A140" s="337" t="s">
        <v>1611</v>
      </c>
      <c r="B140" s="338"/>
      <c r="C140" s="338"/>
      <c r="D140" s="338"/>
      <c r="E140" s="338"/>
      <c r="F140" s="338"/>
      <c r="G140" s="338"/>
      <c r="H140" s="338"/>
      <c r="I140" s="338"/>
      <c r="J140" s="339"/>
    </row>
    <row r="141" spans="1:10" ht="39.75" customHeight="1">
      <c r="A141" s="334" t="s">
        <v>1613</v>
      </c>
      <c r="B141" s="335"/>
      <c r="C141" s="335"/>
      <c r="D141" s="335"/>
      <c r="E141" s="335"/>
      <c r="F141" s="335"/>
      <c r="G141" s="335"/>
      <c r="H141" s="335"/>
      <c r="I141" s="335"/>
      <c r="J141" s="336"/>
    </row>
    <row r="142" spans="1:10" ht="21.75" customHeight="1">
      <c r="A142" s="334" t="s">
        <v>1612</v>
      </c>
      <c r="B142" s="335"/>
      <c r="C142" s="335"/>
      <c r="D142" s="335"/>
      <c r="E142" s="335"/>
      <c r="F142" s="335"/>
      <c r="G142" s="335"/>
      <c r="H142" s="335"/>
      <c r="I142" s="335"/>
      <c r="J142" s="336"/>
    </row>
    <row r="143" spans="1:10" ht="27.75" customHeight="1" thickBot="1">
      <c r="A143" s="328" t="s">
        <v>1614</v>
      </c>
      <c r="B143" s="329"/>
      <c r="C143" s="329"/>
      <c r="D143" s="329"/>
      <c r="E143" s="329"/>
      <c r="F143" s="329"/>
      <c r="G143" s="329"/>
      <c r="H143" s="329"/>
      <c r="I143" s="329"/>
      <c r="J143" s="330"/>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6:J16"/>
    <mergeCell ref="A1:B2"/>
    <mergeCell ref="A4:J4"/>
    <mergeCell ref="A3:B3"/>
    <mergeCell ref="C3:H3"/>
    <mergeCell ref="I3:J3"/>
    <mergeCell ref="A8:J8"/>
    <mergeCell ref="A23:J23"/>
    <mergeCell ref="A11:J11"/>
    <mergeCell ref="A28:J28"/>
    <mergeCell ref="A18:J18"/>
    <mergeCell ref="A21:J21"/>
    <mergeCell ref="A22:J22"/>
    <mergeCell ref="A15:J15"/>
    <mergeCell ref="A19:J19"/>
    <mergeCell ref="A20:J20"/>
    <mergeCell ref="A17:J17"/>
    <mergeCell ref="A43:J43"/>
    <mergeCell ref="A44:J44"/>
    <mergeCell ref="A45:J45"/>
    <mergeCell ref="A9:J9"/>
    <mergeCell ref="A30:J30"/>
    <mergeCell ref="A24:J24"/>
    <mergeCell ref="A25:J25"/>
    <mergeCell ref="A14:J14"/>
    <mergeCell ref="A29:J29"/>
    <mergeCell ref="A27:J27"/>
    <mergeCell ref="A26:J26"/>
    <mergeCell ref="A13:J13"/>
    <mergeCell ref="A60:J60"/>
    <mergeCell ref="A61:J61"/>
    <mergeCell ref="A42:J42"/>
    <mergeCell ref="A41:J41"/>
    <mergeCell ref="A40:J40"/>
    <mergeCell ref="A31:J31"/>
    <mergeCell ref="A59:J59"/>
    <mergeCell ref="A56:J56"/>
    <mergeCell ref="A53:J53"/>
    <mergeCell ref="A55:J55"/>
    <mergeCell ref="A54:J54"/>
    <mergeCell ref="A35:J35"/>
    <mergeCell ref="A37:J37"/>
    <mergeCell ref="A38:J38"/>
    <mergeCell ref="A39:J39"/>
    <mergeCell ref="A49:J49"/>
    <mergeCell ref="A50:J50"/>
    <mergeCell ref="A46:J46"/>
    <mergeCell ref="A32:J32"/>
    <mergeCell ref="A58:J58"/>
    <mergeCell ref="A57:J57"/>
    <mergeCell ref="A47:J47"/>
    <mergeCell ref="A48:J48"/>
    <mergeCell ref="A52:J52"/>
    <mergeCell ref="A51:J51"/>
    <mergeCell ref="A33:J33"/>
    <mergeCell ref="A34:J34"/>
    <mergeCell ref="A36:J36"/>
    <mergeCell ref="A72:J72"/>
    <mergeCell ref="A73:J73"/>
    <mergeCell ref="A74:J74"/>
    <mergeCell ref="A75:J75"/>
    <mergeCell ref="A76:J76"/>
    <mergeCell ref="A77:J77"/>
    <mergeCell ref="A66:J66"/>
    <mergeCell ref="A62:J62"/>
    <mergeCell ref="A71:J71"/>
    <mergeCell ref="A70:J70"/>
    <mergeCell ref="A68:J68"/>
    <mergeCell ref="A69:J69"/>
    <mergeCell ref="A67:J67"/>
    <mergeCell ref="A64:J64"/>
    <mergeCell ref="A63:J63"/>
    <mergeCell ref="A65:J65"/>
    <mergeCell ref="A90:J90"/>
    <mergeCell ref="A91:J91"/>
    <mergeCell ref="A88:J88"/>
    <mergeCell ref="A89:J89"/>
    <mergeCell ref="A86:J86"/>
    <mergeCell ref="A87:J87"/>
    <mergeCell ref="A104:J104"/>
    <mergeCell ref="A103:J103"/>
    <mergeCell ref="A78:J78"/>
    <mergeCell ref="A79:J79"/>
    <mergeCell ref="A80:J80"/>
    <mergeCell ref="A81:J81"/>
    <mergeCell ref="A82:J82"/>
    <mergeCell ref="A83:J83"/>
    <mergeCell ref="A84:J84"/>
    <mergeCell ref="A85:J85"/>
    <mergeCell ref="A96:J96"/>
    <mergeCell ref="A98:J98"/>
    <mergeCell ref="A99:J99"/>
    <mergeCell ref="A100:J100"/>
    <mergeCell ref="A101:J101"/>
    <mergeCell ref="A102:J102"/>
    <mergeCell ref="A108:J108"/>
    <mergeCell ref="A109:J109"/>
    <mergeCell ref="A110:J110"/>
    <mergeCell ref="A111:J111"/>
    <mergeCell ref="A119:J119"/>
    <mergeCell ref="A92:J92"/>
    <mergeCell ref="A93:J93"/>
    <mergeCell ref="A94:J94"/>
    <mergeCell ref="A95:J95"/>
    <mergeCell ref="A97:J97"/>
    <mergeCell ref="A121:J121"/>
    <mergeCell ref="A122:J122"/>
    <mergeCell ref="A120:J120"/>
    <mergeCell ref="A105:J105"/>
    <mergeCell ref="A106:J106"/>
    <mergeCell ref="A112:J112"/>
    <mergeCell ref="A113:J113"/>
    <mergeCell ref="A114:J114"/>
    <mergeCell ref="A115:J115"/>
    <mergeCell ref="A107:J107"/>
    <mergeCell ref="A143:J143"/>
    <mergeCell ref="A6:J6"/>
    <mergeCell ref="A5:J5"/>
    <mergeCell ref="A12:J12"/>
    <mergeCell ref="A141:J141"/>
    <mergeCell ref="A142:J142"/>
    <mergeCell ref="A136:J136"/>
    <mergeCell ref="A137:J137"/>
    <mergeCell ref="A138:J138"/>
    <mergeCell ref="A140:J140"/>
    <mergeCell ref="A139:J139"/>
    <mergeCell ref="A133:J133"/>
    <mergeCell ref="A134:J134"/>
    <mergeCell ref="A135:J135"/>
    <mergeCell ref="A127:J127"/>
    <mergeCell ref="A128:J128"/>
    <mergeCell ref="A129:J129"/>
    <mergeCell ref="A131:J131"/>
    <mergeCell ref="A130:J130"/>
    <mergeCell ref="A123:J123"/>
    <mergeCell ref="A124:J124"/>
    <mergeCell ref="A132:J132"/>
    <mergeCell ref="A7:J7"/>
    <mergeCell ref="A10:J10"/>
    <mergeCell ref="A125:J125"/>
    <mergeCell ref="A126:J126"/>
    <mergeCell ref="A116:J116"/>
    <mergeCell ref="A117:J117"/>
    <mergeCell ref="A118:J11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zoomScalePageLayoutView="0" workbookViewId="0" topLeftCell="A1">
      <pane ySplit="2" topLeftCell="A24" activePane="bottomLeft" state="frozen"/>
      <selection pane="topLeft" activeCell="A1" sqref="A1"/>
      <selection pane="bottomLeft" activeCell="E55" sqref="E55"/>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3" t="s">
        <v>1736</v>
      </c>
      <c r="B1" s="274"/>
      <c r="C1" s="107" t="s">
        <v>1785</v>
      </c>
      <c r="D1" s="104" t="s">
        <v>2586</v>
      </c>
      <c r="E1" s="104" t="s">
        <v>182</v>
      </c>
      <c r="F1" s="125" t="s">
        <v>719</v>
      </c>
      <c r="G1" s="104" t="s">
        <v>1786</v>
      </c>
      <c r="H1" s="125" t="s">
        <v>1787</v>
      </c>
      <c r="I1" s="104" t="s">
        <v>1788</v>
      </c>
      <c r="J1" s="105"/>
      <c r="M1" s="128">
        <f>IF(E5&lt;&gt;"",YEAR(E5),"")</f>
        <v>2015</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5"/>
      <c r="B2" s="276"/>
      <c r="C2" s="108" t="s">
        <v>1529</v>
      </c>
      <c r="D2" s="109" t="s">
        <v>185</v>
      </c>
      <c r="E2" s="109" t="s">
        <v>1530</v>
      </c>
      <c r="F2" s="109" t="s">
        <v>184</v>
      </c>
      <c r="G2" s="109" t="s">
        <v>2810</v>
      </c>
      <c r="H2" s="109" t="s">
        <v>1531</v>
      </c>
      <c r="I2" s="110" t="s">
        <v>2811</v>
      </c>
      <c r="J2" s="106"/>
      <c r="M2" s="138">
        <f>IF(H5&lt;&gt;"",YEAR(H5),"")</f>
        <v>2015</v>
      </c>
      <c r="P2" s="192">
        <f>IF(E5&lt;&gt;"",YEAR(E5)/100+MONTH(E5)/2+DAY(E5),0)</f>
        <v>21.65</v>
      </c>
      <c r="Q2" s="192">
        <f>IF(H5&lt;&gt;"",YEAR(H5)/100+MONTH(H5)/2+DAY(H5),0)</f>
        <v>57.15</v>
      </c>
      <c r="R2" s="192">
        <f>INT(VALUE(C17))</f>
        <v>10</v>
      </c>
      <c r="S2" s="192">
        <f>INT(VALUE(C19))/10</f>
        <v>409012.8</v>
      </c>
      <c r="T2" s="192">
        <f>INT(VALUE(C21))/50</f>
        <v>2200792</v>
      </c>
      <c r="U2" s="192">
        <f>INT(VALUE(C23))/100</f>
        <v>112502065.87</v>
      </c>
      <c r="V2" s="192">
        <f>LEN(Skriveni!B9)</f>
        <v>21</v>
      </c>
      <c r="W2" s="192">
        <f>INT(VALUE(C27))/100</f>
        <v>234.4</v>
      </c>
      <c r="X2" s="192">
        <f>LEN(Skriveni!B11)</f>
        <v>6</v>
      </c>
      <c r="Y2" s="192">
        <f>LEN(Skriveni!B12)</f>
        <v>16</v>
      </c>
      <c r="Z2" s="192">
        <f>INT(VALUE(C35))</f>
        <v>131</v>
      </c>
      <c r="AA2" s="192">
        <f>INT(VALUE(C39))</f>
        <v>3811</v>
      </c>
      <c r="AB2" s="192">
        <f>IF(C41="DA",1,0)</f>
        <v>0</v>
      </c>
      <c r="AC2" s="192">
        <f>IF(C43="DA",1,0)</f>
        <v>0</v>
      </c>
      <c r="AD2" s="192">
        <f>INT(VALUE(C45))</f>
        <v>2</v>
      </c>
      <c r="AE2" s="192">
        <f>INT(VALUE(C47))</f>
        <v>1</v>
      </c>
      <c r="AF2" s="192">
        <f>INT(VALUE(C49))</f>
        <v>11</v>
      </c>
      <c r="AG2" s="192">
        <f>C51*2+E51</f>
        <v>200</v>
      </c>
      <c r="AH2" s="192">
        <f>C53+2*E53+3*C55+4*E55</f>
        <v>102</v>
      </c>
      <c r="AI2" s="192">
        <f>C57*2+E57</f>
        <v>36</v>
      </c>
      <c r="AJ2" s="192">
        <f>LEN(Skriveni!B43)</f>
        <v>15</v>
      </c>
      <c r="AK2" s="220">
        <f>INT(VALUE(E43))/100</f>
        <v>0</v>
      </c>
    </row>
    <row r="3" spans="1:14" s="3" customFormat="1" ht="60" customHeight="1">
      <c r="A3" s="429" t="s">
        <v>2192</v>
      </c>
      <c r="B3" s="430"/>
      <c r="C3" s="430"/>
      <c r="D3" s="430"/>
      <c r="E3" s="430"/>
      <c r="F3" s="430"/>
      <c r="G3" s="430"/>
      <c r="H3" s="430"/>
      <c r="I3" s="430"/>
      <c r="J3" s="430"/>
      <c r="K3" s="430"/>
      <c r="L3" s="430"/>
      <c r="M3" s="430"/>
      <c r="N3" s="431"/>
    </row>
    <row r="4" spans="1:14" s="3" customFormat="1" ht="4.5" customHeight="1">
      <c r="A4" s="143"/>
      <c r="B4" s="144"/>
      <c r="C4" s="145"/>
      <c r="D4" s="144"/>
      <c r="E4" s="145"/>
      <c r="F4" s="145"/>
      <c r="G4" s="145"/>
      <c r="H4" s="145"/>
      <c r="I4" s="145"/>
      <c r="J4" s="145"/>
      <c r="K4" s="144"/>
      <c r="L4" s="144"/>
      <c r="M4" s="144"/>
      <c r="N4" s="144"/>
    </row>
    <row r="5" spans="1:14" s="3" customFormat="1" ht="15" customHeight="1">
      <c r="A5" s="432" t="s">
        <v>2261</v>
      </c>
      <c r="B5" s="433"/>
      <c r="C5" s="433"/>
      <c r="D5" s="434"/>
      <c r="E5" s="421">
        <v>42005</v>
      </c>
      <c r="F5" s="422"/>
      <c r="G5" s="146" t="s">
        <v>2278</v>
      </c>
      <c r="H5" s="421">
        <v>42369</v>
      </c>
      <c r="I5" s="422"/>
      <c r="J5" s="427" t="s">
        <v>1182</v>
      </c>
      <c r="K5" s="428"/>
      <c r="L5" s="428"/>
      <c r="M5" s="428"/>
      <c r="N5" s="428"/>
    </row>
    <row r="6" spans="1:14" s="3" customFormat="1" ht="4.5" customHeight="1">
      <c r="A6" s="68"/>
      <c r="B6" s="68"/>
      <c r="C6" s="68"/>
      <c r="D6" s="68"/>
      <c r="E6" s="147"/>
      <c r="F6" s="147"/>
      <c r="G6" s="68"/>
      <c r="H6" s="68"/>
      <c r="I6" s="68"/>
      <c r="J6" s="428"/>
      <c r="K6" s="428"/>
      <c r="L6" s="428"/>
      <c r="M6" s="428"/>
      <c r="N6" s="428"/>
    </row>
    <row r="7" spans="1:14" s="3" customFormat="1" ht="4.5" customHeight="1">
      <c r="A7" s="148"/>
      <c r="B7" s="68"/>
      <c r="C7" s="68"/>
      <c r="D7" s="68"/>
      <c r="E7" s="68"/>
      <c r="F7" s="68"/>
      <c r="G7" s="68"/>
      <c r="H7" s="68"/>
      <c r="I7" s="68"/>
      <c r="J7" s="428"/>
      <c r="K7" s="428"/>
      <c r="L7" s="428"/>
      <c r="M7" s="428"/>
      <c r="N7" s="428"/>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23" t="str">
        <f>IF(E9&lt;&gt;""," "&amp;LOOKUP(E9,AB29:AB45,AC29:AC45),"")</f>
        <v> Društvo s ograničenom odgovornošću</v>
      </c>
      <c r="G9" s="424"/>
      <c r="H9" s="424"/>
      <c r="I9" s="424"/>
      <c r="J9" s="424"/>
      <c r="K9" s="424"/>
      <c r="L9" s="424"/>
      <c r="M9" s="424"/>
      <c r="N9" s="42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25" t="s">
        <v>151</v>
      </c>
      <c r="L12" s="426"/>
      <c r="M12" s="426"/>
      <c r="N12" s="426"/>
    </row>
    <row r="13" spans="1:14" ht="40.5" customHeight="1">
      <c r="A13" s="411" t="s">
        <v>2279</v>
      </c>
      <c r="B13" s="412"/>
      <c r="C13" s="412"/>
      <c r="D13" s="412"/>
      <c r="E13" s="412"/>
      <c r="F13" s="412"/>
      <c r="G13" s="412"/>
      <c r="H13" s="412"/>
      <c r="I13" s="412"/>
      <c r="J13" s="412"/>
      <c r="K13" s="412"/>
      <c r="L13" s="412"/>
      <c r="M13" s="412"/>
      <c r="N13" s="412"/>
    </row>
    <row r="14" spans="1:14" ht="17.25" customHeight="1">
      <c r="A14" s="97"/>
      <c r="B14" s="162"/>
      <c r="C14" s="162"/>
      <c r="D14" s="162"/>
      <c r="E14" s="163"/>
      <c r="F14" s="164" t="s">
        <v>459</v>
      </c>
      <c r="G14" s="186">
        <v>2015</v>
      </c>
      <c r="H14" s="416" t="s">
        <v>1010</v>
      </c>
      <c r="I14" s="417"/>
      <c r="J14" s="417"/>
      <c r="K14" s="97"/>
      <c r="L14" s="162"/>
      <c r="M14" s="162"/>
      <c r="N14" s="162"/>
    </row>
    <row r="15" spans="1:14" ht="19.5" customHeight="1">
      <c r="A15" s="418">
        <f>SUM(Skriveni!H2:H392)+SUM(P2:AK2)+SUM(Skriveni!AC2:AC101)</f>
        <v>184343271.91</v>
      </c>
      <c r="B15" s="419"/>
      <c r="C15" s="420"/>
      <c r="D15" s="165"/>
      <c r="E15" s="166"/>
      <c r="F15" s="413"/>
      <c r="G15" s="414"/>
      <c r="H15" s="414"/>
      <c r="I15" s="97"/>
      <c r="J15" s="97"/>
      <c r="K15" s="97"/>
      <c r="L15" s="97"/>
      <c r="M15" s="97"/>
      <c r="N15" s="97"/>
    </row>
    <row r="16" spans="1:14" ht="19.5" customHeight="1">
      <c r="A16" s="415" t="s">
        <v>2504</v>
      </c>
      <c r="B16" s="415"/>
      <c r="C16" s="415"/>
      <c r="D16" s="46"/>
      <c r="E16" s="46"/>
      <c r="F16" s="46"/>
      <c r="G16" s="46"/>
      <c r="H16" s="46"/>
      <c r="I16" s="46"/>
      <c r="J16" s="97"/>
      <c r="K16" s="97"/>
      <c r="L16" s="97"/>
      <c r="M16" s="97"/>
      <c r="N16" s="97"/>
    </row>
    <row r="17" spans="1:16" ht="15" customHeight="1">
      <c r="A17" s="397" t="s">
        <v>987</v>
      </c>
      <c r="B17" s="398"/>
      <c r="C17" s="187">
        <v>10</v>
      </c>
      <c r="D17" s="97"/>
      <c r="E17" s="468"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06"/>
      <c r="G17" s="406"/>
      <c r="H17" s="406"/>
      <c r="I17" s="406"/>
      <c r="J17" s="46"/>
      <c r="K17" s="46"/>
      <c r="L17" s="46"/>
      <c r="M17" s="46"/>
      <c r="N17" s="46"/>
      <c r="P17" s="34">
        <v>10</v>
      </c>
    </row>
    <row r="18" spans="1:16" ht="4.5" customHeight="1">
      <c r="A18" s="97"/>
      <c r="B18" s="97"/>
      <c r="C18" s="46"/>
      <c r="D18" s="127"/>
      <c r="E18" s="406"/>
      <c r="F18" s="406"/>
      <c r="G18" s="406"/>
      <c r="H18" s="406"/>
      <c r="I18" s="406"/>
      <c r="J18" s="469" t="s">
        <v>211</v>
      </c>
      <c r="K18" s="406"/>
      <c r="L18" s="406"/>
      <c r="M18" s="406"/>
      <c r="N18" s="406"/>
      <c r="P18" s="34">
        <v>11</v>
      </c>
    </row>
    <row r="19" spans="1:16" ht="15" customHeight="1">
      <c r="A19" s="397" t="s">
        <v>767</v>
      </c>
      <c r="B19" s="398"/>
      <c r="C19" s="402" t="s">
        <v>2973</v>
      </c>
      <c r="D19" s="403"/>
      <c r="E19" s="406"/>
      <c r="F19" s="406"/>
      <c r="G19" s="406"/>
      <c r="H19" s="406"/>
      <c r="I19" s="406"/>
      <c r="J19" s="406"/>
      <c r="K19" s="406"/>
      <c r="L19" s="406"/>
      <c r="M19" s="406"/>
      <c r="N19" s="406"/>
      <c r="P19" s="34">
        <v>20</v>
      </c>
    </row>
    <row r="20" spans="1:16" ht="7.5" customHeight="1">
      <c r="A20" s="97"/>
      <c r="B20" s="97"/>
      <c r="C20" s="46"/>
      <c r="D20" s="46"/>
      <c r="E20" s="406"/>
      <c r="F20" s="406"/>
      <c r="G20" s="406"/>
      <c r="H20" s="406"/>
      <c r="I20" s="406"/>
      <c r="J20" s="406"/>
      <c r="K20" s="406"/>
      <c r="L20" s="406"/>
      <c r="M20" s="406"/>
      <c r="N20" s="406"/>
      <c r="P20" s="34">
        <v>21</v>
      </c>
    </row>
    <row r="21" spans="1:16" ht="15" customHeight="1">
      <c r="A21" s="471" t="s">
        <v>768</v>
      </c>
      <c r="B21" s="472"/>
      <c r="C21" s="402" t="s">
        <v>2974</v>
      </c>
      <c r="D21" s="403"/>
      <c r="E21" s="406"/>
      <c r="F21" s="406"/>
      <c r="G21" s="406"/>
      <c r="H21" s="406"/>
      <c r="I21" s="406"/>
      <c r="J21" s="97"/>
      <c r="K21" s="97"/>
      <c r="L21" s="97"/>
      <c r="M21" s="97"/>
      <c r="N21" s="97"/>
      <c r="P21" s="34">
        <v>30</v>
      </c>
    </row>
    <row r="22" spans="1:16" ht="7.5" customHeight="1">
      <c r="A22" s="142"/>
      <c r="B22" s="142"/>
      <c r="C22" s="168"/>
      <c r="D22" s="46"/>
      <c r="E22" s="46"/>
      <c r="F22" s="466">
        <f>IF(AND(LEN(C19)&gt;0,S2=0),"Ova Excel datoteka ima isključen automatski izračun formula ili otvorena je u Open Office-u ili nekom drugom alatu koji ne podržava sve funkcionalnosti Excel-a. Pročitajte dio uputa koji se odnosi na mogućnosti rada u OpenOffice-u.","")</f>
      </c>
      <c r="G22" s="467"/>
      <c r="H22" s="467"/>
      <c r="I22" s="467"/>
      <c r="J22" s="467"/>
      <c r="K22" s="467"/>
      <c r="L22" s="467"/>
      <c r="M22" s="467"/>
      <c r="N22" s="467"/>
      <c r="P22" s="34">
        <v>31</v>
      </c>
    </row>
    <row r="23" spans="1:16" ht="15" customHeight="1">
      <c r="A23" s="471" t="s">
        <v>687</v>
      </c>
      <c r="B23" s="473"/>
      <c r="C23" s="402" t="s">
        <v>2975</v>
      </c>
      <c r="D23" s="403"/>
      <c r="E23" s="46"/>
      <c r="F23" s="467"/>
      <c r="G23" s="467"/>
      <c r="H23" s="467"/>
      <c r="I23" s="467"/>
      <c r="J23" s="467"/>
      <c r="K23" s="467"/>
      <c r="L23" s="467"/>
      <c r="M23" s="467"/>
      <c r="N23" s="467"/>
      <c r="P23" s="34">
        <v>32</v>
      </c>
    </row>
    <row r="24" spans="1:16" ht="7.5" customHeight="1">
      <c r="A24" s="474"/>
      <c r="B24" s="474"/>
      <c r="C24" s="46"/>
      <c r="D24" s="46"/>
      <c r="E24" s="46"/>
      <c r="F24" s="467"/>
      <c r="G24" s="467"/>
      <c r="H24" s="467"/>
      <c r="I24" s="467"/>
      <c r="J24" s="467"/>
      <c r="K24" s="467"/>
      <c r="L24" s="467"/>
      <c r="M24" s="467"/>
      <c r="N24" s="467"/>
      <c r="P24" s="34">
        <v>40</v>
      </c>
    </row>
    <row r="25" spans="1:16" ht="15" customHeight="1">
      <c r="A25" s="397" t="s">
        <v>2505</v>
      </c>
      <c r="B25" s="398"/>
      <c r="C25" s="407" t="s">
        <v>2976</v>
      </c>
      <c r="D25" s="408"/>
      <c r="E25" s="408"/>
      <c r="F25" s="408"/>
      <c r="G25" s="408"/>
      <c r="H25" s="408"/>
      <c r="I25" s="408"/>
      <c r="J25" s="408"/>
      <c r="K25" s="408"/>
      <c r="L25" s="409"/>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7" t="s">
        <v>1174</v>
      </c>
      <c r="B27" s="398"/>
      <c r="C27" s="464">
        <v>23440</v>
      </c>
      <c r="D27" s="465"/>
      <c r="E27" s="46"/>
      <c r="F27" s="407" t="s">
        <v>1449</v>
      </c>
      <c r="G27" s="408"/>
      <c r="H27" s="408"/>
      <c r="I27" s="408"/>
      <c r="J27" s="408"/>
      <c r="K27" s="408"/>
      <c r="L27" s="409"/>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7" t="s">
        <v>1948</v>
      </c>
      <c r="B29" s="398"/>
      <c r="C29" s="407" t="s">
        <v>2977</v>
      </c>
      <c r="D29" s="408"/>
      <c r="E29" s="408"/>
      <c r="F29" s="408"/>
      <c r="G29" s="408"/>
      <c r="H29" s="408"/>
      <c r="I29" s="408"/>
      <c r="J29" s="408"/>
      <c r="K29" s="408"/>
      <c r="L29" s="409"/>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7" t="s">
        <v>1949</v>
      </c>
      <c r="B31" s="398"/>
      <c r="C31" s="399" t="s">
        <v>2978</v>
      </c>
      <c r="D31" s="400"/>
      <c r="E31" s="400"/>
      <c r="F31" s="400"/>
      <c r="G31" s="400"/>
      <c r="H31" s="400"/>
      <c r="I31" s="400"/>
      <c r="J31" s="401"/>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7" t="s">
        <v>2444</v>
      </c>
      <c r="B33" s="398"/>
      <c r="C33" s="410"/>
      <c r="D33" s="400"/>
      <c r="E33" s="400"/>
      <c r="F33" s="400"/>
      <c r="G33" s="400"/>
      <c r="H33" s="400"/>
      <c r="I33" s="400"/>
      <c r="J33" s="401"/>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7" t="s">
        <v>1794</v>
      </c>
      <c r="B35" s="398"/>
      <c r="C35" s="188">
        <v>131</v>
      </c>
      <c r="D35" s="395" t="str">
        <f>IF(C35&lt;&gt;"",LOOKUP(C35,P29:P584,Q29:Q584),"Nije upisana općina!")</f>
        <v>Gračac</v>
      </c>
      <c r="E35" s="396"/>
      <c r="F35" s="396"/>
      <c r="G35" s="396"/>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7" t="s">
        <v>1793</v>
      </c>
      <c r="B37" s="398"/>
      <c r="C37" s="170">
        <f>IF(C35&lt;&gt;"",LOOKUP(C35,P29:P584,R29:R584),"")</f>
        <v>13</v>
      </c>
      <c r="D37" s="395" t="str">
        <f>IF(C37&lt;&gt;"",LOOKUP(C37,T29:T49,U29:U49),"")</f>
        <v>ZADARSKA</v>
      </c>
      <c r="E37" s="396"/>
      <c r="F37" s="396"/>
      <c r="G37" s="396"/>
      <c r="H37" s="476" t="s">
        <v>2525</v>
      </c>
      <c r="I37" s="405"/>
      <c r="J37" s="405"/>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7" t="s">
        <v>1795</v>
      </c>
      <c r="B39" s="398"/>
      <c r="C39" s="189" t="s">
        <v>2612</v>
      </c>
      <c r="D39" s="470" t="str">
        <f>IF(C39&lt;&gt;"",LOOKUP(C39,Djel!A5:A621,Djel!B5:B621),"Djelatnost nije upisana!")</f>
        <v>Skupljanje neopasnog otpada</v>
      </c>
      <c r="E39" s="406"/>
      <c r="F39" s="406"/>
      <c r="G39" s="406"/>
      <c r="H39" s="50" t="str">
        <f>IF(Bilanca!Q1+RDG!Q1&gt;0,"DA","NE")</f>
        <v>DA</v>
      </c>
      <c r="I39" s="391" t="str">
        <f>IF(C17=32,"Samo bilanca, bez Računa dobiti i gubitka","Bilanca i Račun dobiti i gubitka")</f>
        <v>Bilanca i Račun dobiti i gubitka</v>
      </c>
      <c r="J39" s="391"/>
      <c r="K39" s="391"/>
      <c r="L39" s="391"/>
      <c r="M39" s="391"/>
      <c r="N39" s="392"/>
      <c r="P39">
        <v>11</v>
      </c>
      <c r="Q39" t="s">
        <v>1860</v>
      </c>
      <c r="R39">
        <v>2</v>
      </c>
      <c r="T39">
        <v>11</v>
      </c>
      <c r="U39" t="s">
        <v>1878</v>
      </c>
      <c r="Z39" s="24" t="s">
        <v>1992</v>
      </c>
      <c r="AB39">
        <v>11</v>
      </c>
      <c r="AC39" t="s">
        <v>130</v>
      </c>
      <c r="AD39">
        <v>11</v>
      </c>
    </row>
    <row r="40" spans="1:30" ht="7.5" customHeight="1">
      <c r="A40" s="97"/>
      <c r="B40" s="97"/>
      <c r="C40" s="46"/>
      <c r="D40" s="406"/>
      <c r="E40" s="406"/>
      <c r="F40" s="406"/>
      <c r="G40" s="406"/>
      <c r="H40" s="46"/>
      <c r="I40" s="392"/>
      <c r="J40" s="392"/>
      <c r="K40" s="392"/>
      <c r="L40" s="392"/>
      <c r="M40" s="392"/>
      <c r="N40" s="392"/>
      <c r="P40">
        <v>12</v>
      </c>
      <c r="Q40" t="s">
        <v>1866</v>
      </c>
      <c r="R40">
        <v>5</v>
      </c>
      <c r="T40">
        <v>12</v>
      </c>
      <c r="U40" t="s">
        <v>1879</v>
      </c>
      <c r="Z40" s="24" t="s">
        <v>1994</v>
      </c>
      <c r="AB40">
        <v>12</v>
      </c>
      <c r="AC40" t="s">
        <v>1006</v>
      </c>
      <c r="AD40">
        <v>51</v>
      </c>
    </row>
    <row r="41" spans="1:30" ht="15" customHeight="1">
      <c r="A41" s="397" t="s">
        <v>1796</v>
      </c>
      <c r="B41" s="398"/>
      <c r="C41" s="185" t="s">
        <v>50</v>
      </c>
      <c r="D41" s="406"/>
      <c r="E41" s="406"/>
      <c r="F41" s="406"/>
      <c r="G41" s="406"/>
      <c r="H41" s="50" t="str">
        <f>IF(PodDop!Q1&gt;0,"DA","NE")</f>
        <v>NE</v>
      </c>
      <c r="I41" s="391" t="s">
        <v>212</v>
      </c>
      <c r="J41" s="391"/>
      <c r="K41" s="391"/>
      <c r="L41" s="391"/>
      <c r="M41" s="391"/>
      <c r="N41" s="392"/>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392"/>
      <c r="J42" s="392"/>
      <c r="K42" s="392"/>
      <c r="L42" s="392"/>
      <c r="M42" s="392"/>
      <c r="N42" s="392"/>
      <c r="P42">
        <v>15</v>
      </c>
      <c r="Q42" t="s">
        <v>2671</v>
      </c>
      <c r="R42">
        <v>20</v>
      </c>
      <c r="T42">
        <v>14</v>
      </c>
      <c r="U42" t="s">
        <v>1881</v>
      </c>
      <c r="Z42" s="24" t="s">
        <v>1951</v>
      </c>
      <c r="AB42">
        <v>14</v>
      </c>
      <c r="AC42" t="s">
        <v>1008</v>
      </c>
      <c r="AD42">
        <v>51</v>
      </c>
    </row>
    <row r="43" spans="1:30" ht="15" customHeight="1">
      <c r="A43" s="397" t="s">
        <v>885</v>
      </c>
      <c r="B43" s="398"/>
      <c r="C43" s="185" t="s">
        <v>50</v>
      </c>
      <c r="D43" s="217" t="s">
        <v>2689</v>
      </c>
      <c r="E43" s="402"/>
      <c r="F43" s="403"/>
      <c r="G43" s="46"/>
      <c r="H43" s="124" t="s">
        <v>2982</v>
      </c>
      <c r="I43" s="391" t="s">
        <v>910</v>
      </c>
      <c r="J43" s="391"/>
      <c r="K43" s="391"/>
      <c r="L43" s="391"/>
      <c r="M43" s="391"/>
      <c r="N43" s="392"/>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392"/>
      <c r="J44" s="392"/>
      <c r="K44" s="392"/>
      <c r="L44" s="392"/>
      <c r="M44" s="392"/>
      <c r="N44" s="392"/>
      <c r="P44">
        <v>17</v>
      </c>
      <c r="Q44" t="s">
        <v>189</v>
      </c>
      <c r="R44">
        <v>13</v>
      </c>
      <c r="T44">
        <v>16</v>
      </c>
      <c r="U44" t="s">
        <v>1883</v>
      </c>
      <c r="Z44" s="24" t="s">
        <v>1347</v>
      </c>
      <c r="AB44">
        <v>81</v>
      </c>
      <c r="AC44" t="s">
        <v>2467</v>
      </c>
      <c r="AD44">
        <v>5</v>
      </c>
    </row>
    <row r="45" spans="1:30" ht="15" customHeight="1">
      <c r="A45" s="397" t="s">
        <v>2506</v>
      </c>
      <c r="B45" s="398"/>
      <c r="C45" s="185">
        <v>2</v>
      </c>
      <c r="D45" s="404" t="str">
        <f>IF(C45&lt;&gt;"",LOOKUP(C45,T52:T54,U52:U54),"Svrha predaje još nije odabrana")</f>
        <v>Predaja samo u svrhu javne objave</v>
      </c>
      <c r="E45" s="405"/>
      <c r="F45" s="405"/>
      <c r="G45" s="406"/>
      <c r="H45" s="50" t="str">
        <f>IF(OR(NT_I!Q1&lt;&gt;0,NT_D!Q1&lt;&gt;0),"DA","NE")</f>
        <v>NE</v>
      </c>
      <c r="I45" s="391" t="s">
        <v>1629</v>
      </c>
      <c r="J45" s="391"/>
      <c r="K45" s="391"/>
      <c r="L45" s="391"/>
      <c r="M45" s="391"/>
      <c r="N45" s="392"/>
      <c r="P45">
        <v>18</v>
      </c>
      <c r="Q45" t="s">
        <v>192</v>
      </c>
      <c r="R45">
        <v>7</v>
      </c>
      <c r="T45">
        <v>17</v>
      </c>
      <c r="U45" t="s">
        <v>1884</v>
      </c>
      <c r="Z45" s="24" t="s">
        <v>729</v>
      </c>
      <c r="AB45">
        <v>99</v>
      </c>
      <c r="AC45" t="s">
        <v>1102</v>
      </c>
      <c r="AD45">
        <v>51</v>
      </c>
    </row>
    <row r="46" spans="1:26" ht="7.5" customHeight="1">
      <c r="A46" s="97"/>
      <c r="B46" s="97"/>
      <c r="C46" s="169"/>
      <c r="D46" s="405"/>
      <c r="E46" s="405"/>
      <c r="F46" s="405"/>
      <c r="G46" s="406"/>
      <c r="H46" s="46"/>
      <c r="I46" s="392"/>
      <c r="J46" s="392"/>
      <c r="K46" s="392"/>
      <c r="L46" s="392"/>
      <c r="M46" s="392"/>
      <c r="N46" s="392"/>
      <c r="P46">
        <v>19</v>
      </c>
      <c r="Q46" t="s">
        <v>195</v>
      </c>
      <c r="R46">
        <v>5</v>
      </c>
      <c r="T46">
        <v>18</v>
      </c>
      <c r="U46" t="s">
        <v>1885</v>
      </c>
      <c r="Z46" s="24" t="s">
        <v>731</v>
      </c>
    </row>
    <row r="47" spans="1:26" ht="15" customHeight="1">
      <c r="A47" s="397" t="s">
        <v>2507</v>
      </c>
      <c r="B47" s="398"/>
      <c r="C47" s="185">
        <v>1</v>
      </c>
      <c r="D47" s="393" t="str">
        <f>IF(C47&lt;&gt;"",LOOKUP(C47,Sifre!A6:A8,Sifre!B6:B8),"Veličina nije upisana")</f>
        <v>Mali poduzetnik</v>
      </c>
      <c r="E47" s="394"/>
      <c r="F47" s="394"/>
      <c r="G47" s="394"/>
      <c r="H47" s="124" t="s">
        <v>50</v>
      </c>
      <c r="I47" s="391" t="s">
        <v>1096</v>
      </c>
      <c r="J47" s="391"/>
      <c r="K47" s="391"/>
      <c r="L47" s="391"/>
      <c r="M47" s="391"/>
      <c r="N47" s="392"/>
      <c r="P47">
        <v>20</v>
      </c>
      <c r="Q47" t="s">
        <v>198</v>
      </c>
      <c r="R47">
        <v>13</v>
      </c>
      <c r="T47">
        <v>19</v>
      </c>
      <c r="U47" t="s">
        <v>1886</v>
      </c>
      <c r="Z47" s="24" t="s">
        <v>733</v>
      </c>
    </row>
    <row r="48" spans="1:26" ht="7.5" customHeight="1">
      <c r="A48" s="97"/>
      <c r="B48" s="97"/>
      <c r="C48" s="46"/>
      <c r="D48" s="394"/>
      <c r="E48" s="394"/>
      <c r="F48" s="394"/>
      <c r="G48" s="394"/>
      <c r="H48" s="46"/>
      <c r="I48" s="392"/>
      <c r="J48" s="392"/>
      <c r="K48" s="392"/>
      <c r="L48" s="392"/>
      <c r="M48" s="392"/>
      <c r="N48" s="392"/>
      <c r="P48">
        <v>21</v>
      </c>
      <c r="Q48" t="s">
        <v>204</v>
      </c>
      <c r="R48">
        <v>14</v>
      </c>
      <c r="T48">
        <v>20</v>
      </c>
      <c r="U48" t="s">
        <v>1887</v>
      </c>
      <c r="Z48" s="24" t="s">
        <v>735</v>
      </c>
    </row>
    <row r="49" spans="1:26" ht="15" customHeight="1">
      <c r="A49" s="397" t="s">
        <v>978</v>
      </c>
      <c r="B49" s="398"/>
      <c r="C49" s="185">
        <v>11</v>
      </c>
      <c r="D49" s="393" t="str">
        <f>IF(C49&lt;&gt;"",LOOKUP(C49,AF29:AF36,AG29:AG36),"Oznaka vlasništva nije upisana")</f>
        <v>Državno vlasništvo (javno, komunalno i slično)</v>
      </c>
      <c r="E49" s="394"/>
      <c r="F49" s="394"/>
      <c r="G49" s="394"/>
      <c r="H49" s="124" t="s">
        <v>50</v>
      </c>
      <c r="I49" s="391" t="s">
        <v>2521</v>
      </c>
      <c r="J49" s="391"/>
      <c r="K49" s="391"/>
      <c r="L49" s="391"/>
      <c r="M49" s="391"/>
      <c r="N49" s="392"/>
      <c r="P49">
        <v>22</v>
      </c>
      <c r="Q49" t="s">
        <v>207</v>
      </c>
      <c r="R49">
        <v>13</v>
      </c>
      <c r="T49">
        <v>21</v>
      </c>
      <c r="U49" t="s">
        <v>1888</v>
      </c>
      <c r="Z49" s="24" t="s">
        <v>737</v>
      </c>
    </row>
    <row r="50" spans="1:26" ht="7.5" customHeight="1">
      <c r="A50" s="97"/>
      <c r="B50" s="97"/>
      <c r="C50" s="46"/>
      <c r="D50" s="394"/>
      <c r="E50" s="394"/>
      <c r="F50" s="394"/>
      <c r="G50" s="394"/>
      <c r="H50" s="46"/>
      <c r="I50" s="392"/>
      <c r="J50" s="392"/>
      <c r="K50" s="392"/>
      <c r="L50" s="392"/>
      <c r="M50" s="392"/>
      <c r="N50" s="392"/>
      <c r="P50">
        <v>23</v>
      </c>
      <c r="Q50" t="s">
        <v>2148</v>
      </c>
      <c r="R50">
        <v>14</v>
      </c>
      <c r="Z50" s="24" t="s">
        <v>739</v>
      </c>
    </row>
    <row r="51" spans="1:26" ht="15" customHeight="1">
      <c r="A51" s="397" t="s">
        <v>2508</v>
      </c>
      <c r="B51" s="398"/>
      <c r="C51" s="188">
        <v>100</v>
      </c>
      <c r="D51" s="46"/>
      <c r="E51" s="188"/>
      <c r="F51" s="46"/>
      <c r="G51" s="97"/>
      <c r="H51" s="124" t="s">
        <v>50</v>
      </c>
      <c r="I51" s="391" t="s">
        <v>2522</v>
      </c>
      <c r="J51" s="391"/>
      <c r="K51" s="391"/>
      <c r="L51" s="391"/>
      <c r="M51" s="391"/>
      <c r="N51" s="392"/>
      <c r="P51">
        <v>24</v>
      </c>
      <c r="Q51" t="s">
        <v>2151</v>
      </c>
      <c r="R51">
        <v>7</v>
      </c>
      <c r="T51" t="s">
        <v>1892</v>
      </c>
      <c r="U51" t="s">
        <v>1175</v>
      </c>
      <c r="Z51" s="24" t="s">
        <v>741</v>
      </c>
    </row>
    <row r="52" spans="1:26" ht="12" customHeight="1">
      <c r="A52" s="97"/>
      <c r="B52" s="97"/>
      <c r="C52" s="169" t="s">
        <v>2509</v>
      </c>
      <c r="D52" s="46"/>
      <c r="E52" s="169" t="s">
        <v>2510</v>
      </c>
      <c r="F52" s="46"/>
      <c r="G52" s="97"/>
      <c r="H52" s="46"/>
      <c r="I52" s="392"/>
      <c r="J52" s="392"/>
      <c r="K52" s="392"/>
      <c r="L52" s="392"/>
      <c r="M52" s="392"/>
      <c r="N52" s="392"/>
      <c r="P52">
        <v>25</v>
      </c>
      <c r="Q52" t="s">
        <v>2154</v>
      </c>
      <c r="R52">
        <v>19</v>
      </c>
      <c r="T52">
        <v>1</v>
      </c>
      <c r="U52" t="s">
        <v>1889</v>
      </c>
      <c r="Z52" s="24" t="s">
        <v>743</v>
      </c>
    </row>
    <row r="53" spans="1:26" ht="15" customHeight="1">
      <c r="A53" s="458" t="s">
        <v>2052</v>
      </c>
      <c r="B53" s="459"/>
      <c r="C53" s="190">
        <v>9</v>
      </c>
      <c r="D53" s="171"/>
      <c r="E53" s="190">
        <v>11</v>
      </c>
      <c r="F53" s="171"/>
      <c r="G53" s="97"/>
      <c r="H53" s="124" t="s">
        <v>2982</v>
      </c>
      <c r="I53" s="391" t="s">
        <v>2523</v>
      </c>
      <c r="J53" s="391"/>
      <c r="K53" s="391"/>
      <c r="L53" s="391"/>
      <c r="M53" s="391"/>
      <c r="N53" s="392"/>
      <c r="P53">
        <v>26</v>
      </c>
      <c r="Q53" t="s">
        <v>2157</v>
      </c>
      <c r="R53">
        <v>16</v>
      </c>
      <c r="T53">
        <v>2</v>
      </c>
      <c r="U53" t="s">
        <v>1890</v>
      </c>
      <c r="Z53" s="24" t="s">
        <v>745</v>
      </c>
    </row>
    <row r="54" spans="1:26" ht="12" customHeight="1">
      <c r="A54" s="460"/>
      <c r="B54" s="460"/>
      <c r="C54" s="463" t="s">
        <v>1797</v>
      </c>
      <c r="D54" s="438"/>
      <c r="E54" s="463" t="s">
        <v>1798</v>
      </c>
      <c r="F54" s="438"/>
      <c r="G54" s="97"/>
      <c r="H54" s="46"/>
      <c r="I54" s="392"/>
      <c r="J54" s="392"/>
      <c r="K54" s="392"/>
      <c r="L54" s="392"/>
      <c r="M54" s="392"/>
      <c r="N54" s="392"/>
      <c r="P54">
        <v>27</v>
      </c>
      <c r="Q54" t="s">
        <v>2160</v>
      </c>
      <c r="R54">
        <v>17</v>
      </c>
      <c r="T54">
        <v>3</v>
      </c>
      <c r="U54" t="s">
        <v>1891</v>
      </c>
      <c r="Z54" s="24" t="s">
        <v>747</v>
      </c>
    </row>
    <row r="55" spans="1:26" ht="15" customHeight="1">
      <c r="A55" s="461" t="s">
        <v>2053</v>
      </c>
      <c r="B55" s="462"/>
      <c r="C55" s="190">
        <v>9</v>
      </c>
      <c r="D55" s="171"/>
      <c r="E55" s="191">
        <v>11</v>
      </c>
      <c r="F55" s="171"/>
      <c r="G55" s="97"/>
      <c r="H55" s="124" t="s">
        <v>2982</v>
      </c>
      <c r="I55" s="391" t="s">
        <v>2524</v>
      </c>
      <c r="J55" s="391"/>
      <c r="K55" s="391"/>
      <c r="L55" s="391"/>
      <c r="M55" s="391"/>
      <c r="N55" s="392"/>
      <c r="P55">
        <v>29</v>
      </c>
      <c r="Q55" t="s">
        <v>1488</v>
      </c>
      <c r="R55">
        <v>16</v>
      </c>
      <c r="Z55" s="24" t="s">
        <v>749</v>
      </c>
    </row>
    <row r="56" spans="1:26" ht="12" customHeight="1">
      <c r="A56" s="461"/>
      <c r="B56" s="461"/>
      <c r="C56" s="463" t="s">
        <v>1797</v>
      </c>
      <c r="D56" s="438"/>
      <c r="E56" s="437" t="s">
        <v>1798</v>
      </c>
      <c r="F56" s="438"/>
      <c r="G56" s="97"/>
      <c r="H56" s="46"/>
      <c r="I56" s="391"/>
      <c r="J56" s="391"/>
      <c r="K56" s="391"/>
      <c r="L56" s="391"/>
      <c r="M56" s="391"/>
      <c r="N56" s="392"/>
      <c r="P56">
        <v>30</v>
      </c>
      <c r="Q56" t="s">
        <v>2226</v>
      </c>
      <c r="R56">
        <v>4</v>
      </c>
      <c r="T56" t="s">
        <v>1176</v>
      </c>
      <c r="U56" t="s">
        <v>1177</v>
      </c>
      <c r="Z56" s="24" t="s">
        <v>751</v>
      </c>
    </row>
    <row r="57" spans="1:26" ht="15" customHeight="1">
      <c r="A57" s="435" t="s">
        <v>1480</v>
      </c>
      <c r="B57" s="436"/>
      <c r="C57" s="190">
        <v>12</v>
      </c>
      <c r="D57" s="46"/>
      <c r="E57" s="190">
        <v>12</v>
      </c>
      <c r="F57" s="46"/>
      <c r="G57" s="97"/>
      <c r="H57" s="124" t="s">
        <v>50</v>
      </c>
      <c r="I57" s="391" t="s">
        <v>1621</v>
      </c>
      <c r="J57" s="475"/>
      <c r="K57" s="475"/>
      <c r="L57" s="475"/>
      <c r="M57" s="475"/>
      <c r="N57" s="475"/>
      <c r="P57">
        <v>32</v>
      </c>
      <c r="Q57" t="s">
        <v>2229</v>
      </c>
      <c r="R57">
        <v>16</v>
      </c>
      <c r="T57">
        <v>1</v>
      </c>
      <c r="U57" t="s">
        <v>271</v>
      </c>
      <c r="Z57" s="24" t="s">
        <v>2454</v>
      </c>
    </row>
    <row r="58" spans="1:26" ht="19.5" customHeight="1">
      <c r="A58" s="97"/>
      <c r="B58" s="97"/>
      <c r="C58" s="173" t="s">
        <v>1797</v>
      </c>
      <c r="D58" s="46"/>
      <c r="E58" s="169" t="s">
        <v>1798</v>
      </c>
      <c r="F58" s="46"/>
      <c r="G58" s="97"/>
      <c r="H58" s="46"/>
      <c r="I58" s="475"/>
      <c r="J58" s="475"/>
      <c r="K58" s="475"/>
      <c r="L58" s="475"/>
      <c r="M58" s="475"/>
      <c r="N58" s="475"/>
      <c r="P58">
        <v>33</v>
      </c>
      <c r="Q58" t="s">
        <v>2232</v>
      </c>
      <c r="R58">
        <v>1</v>
      </c>
      <c r="T58">
        <v>2</v>
      </c>
      <c r="U58" t="s">
        <v>272</v>
      </c>
      <c r="Z58" s="24" t="s">
        <v>2456</v>
      </c>
    </row>
    <row r="59" spans="1:26" ht="15" customHeight="1">
      <c r="A59" s="446" t="s">
        <v>2511</v>
      </c>
      <c r="B59" s="447"/>
      <c r="C59" s="447"/>
      <c r="D59" s="447"/>
      <c r="E59" s="447"/>
      <c r="F59" s="448"/>
      <c r="G59" s="402"/>
      <c r="H59" s="403"/>
      <c r="I59" s="97"/>
      <c r="J59" s="402"/>
      <c r="K59" s="403"/>
      <c r="L59" s="97"/>
      <c r="M59" s="402"/>
      <c r="N59" s="403"/>
      <c r="P59">
        <v>34</v>
      </c>
      <c r="Q59" t="s">
        <v>2235</v>
      </c>
      <c r="R59">
        <v>1</v>
      </c>
      <c r="T59">
        <v>3</v>
      </c>
      <c r="U59" t="s">
        <v>273</v>
      </c>
      <c r="Z59" s="24" t="s">
        <v>2458</v>
      </c>
    </row>
    <row r="60" spans="1:26" ht="7.5" customHeight="1">
      <c r="A60" s="172"/>
      <c r="B60" s="172"/>
      <c r="C60" s="97"/>
      <c r="D60" s="97"/>
      <c r="E60" s="97"/>
      <c r="F60" s="97"/>
      <c r="G60" s="439"/>
      <c r="H60" s="440"/>
      <c r="I60" s="97"/>
      <c r="J60" s="97"/>
      <c r="K60" s="174"/>
      <c r="L60" s="97"/>
      <c r="M60" s="439"/>
      <c r="N60" s="440"/>
      <c r="P60">
        <v>35</v>
      </c>
      <c r="Q60" t="s">
        <v>2241</v>
      </c>
      <c r="R60">
        <v>11</v>
      </c>
      <c r="Z60" s="24" t="s">
        <v>2460</v>
      </c>
    </row>
    <row r="61" spans="1:26" ht="15" customHeight="1">
      <c r="A61" s="449" t="s">
        <v>2512</v>
      </c>
      <c r="B61" s="449"/>
      <c r="C61" s="449"/>
      <c r="D61" s="449"/>
      <c r="E61" s="449"/>
      <c r="F61" s="450"/>
      <c r="G61" s="402"/>
      <c r="H61" s="403"/>
      <c r="I61" s="175"/>
      <c r="J61" s="402"/>
      <c r="K61" s="403"/>
      <c r="L61" s="175"/>
      <c r="M61" s="402"/>
      <c r="N61" s="403"/>
      <c r="P61">
        <v>36</v>
      </c>
      <c r="Q61" t="s">
        <v>2244</v>
      </c>
      <c r="R61">
        <v>5</v>
      </c>
      <c r="Z61" s="24" t="s">
        <v>2462</v>
      </c>
    </row>
    <row r="62" spans="1:26" ht="19.5" customHeight="1">
      <c r="A62" s="176"/>
      <c r="B62" s="176"/>
      <c r="C62" s="444"/>
      <c r="D62" s="445"/>
      <c r="E62" s="46"/>
      <c r="F62" s="444"/>
      <c r="G62" s="440"/>
      <c r="H62" s="177"/>
      <c r="I62" s="46"/>
      <c r="J62" s="46"/>
      <c r="K62" s="46"/>
      <c r="L62" s="46"/>
      <c r="M62" s="177"/>
      <c r="N62" s="177"/>
      <c r="P62">
        <v>37</v>
      </c>
      <c r="Q62" t="s">
        <v>2250</v>
      </c>
      <c r="R62">
        <v>9</v>
      </c>
      <c r="Z62" s="24" t="s">
        <v>1672</v>
      </c>
    </row>
    <row r="63" spans="1:26" ht="15" customHeight="1">
      <c r="A63" s="435" t="s">
        <v>2513</v>
      </c>
      <c r="B63" s="436"/>
      <c r="C63" s="402"/>
      <c r="D63" s="403"/>
      <c r="E63" s="97"/>
      <c r="F63" s="407"/>
      <c r="G63" s="400"/>
      <c r="H63" s="400"/>
      <c r="I63" s="400"/>
      <c r="J63" s="400"/>
      <c r="K63" s="400"/>
      <c r="L63" s="400"/>
      <c r="M63" s="400"/>
      <c r="N63" s="401"/>
      <c r="P63">
        <v>38</v>
      </c>
      <c r="Q63" t="s">
        <v>2253</v>
      </c>
      <c r="R63">
        <v>8</v>
      </c>
      <c r="Z63" s="24" t="s">
        <v>1674</v>
      </c>
    </row>
    <row r="64" spans="1:26" ht="12" customHeight="1">
      <c r="A64" s="176"/>
      <c r="B64" s="176"/>
      <c r="C64" s="444" t="s">
        <v>1749</v>
      </c>
      <c r="D64" s="445"/>
      <c r="E64" s="46"/>
      <c r="F64" s="437" t="s">
        <v>1750</v>
      </c>
      <c r="G64" s="457"/>
      <c r="H64" s="177"/>
      <c r="I64" s="177"/>
      <c r="J64" s="177"/>
      <c r="K64" s="177"/>
      <c r="L64" s="177"/>
      <c r="M64" s="177"/>
      <c r="N64" s="177"/>
      <c r="P64">
        <v>39</v>
      </c>
      <c r="Q64" t="s">
        <v>2256</v>
      </c>
      <c r="R64">
        <v>12</v>
      </c>
      <c r="Z64" s="24" t="s">
        <v>1676</v>
      </c>
    </row>
    <row r="65" spans="1:26" ht="15" customHeight="1">
      <c r="A65" s="435" t="s">
        <v>1481</v>
      </c>
      <c r="B65" s="436"/>
      <c r="C65" s="407" t="s">
        <v>2979</v>
      </c>
      <c r="D65" s="408"/>
      <c r="E65" s="408"/>
      <c r="F65" s="408"/>
      <c r="G65" s="408"/>
      <c r="H65" s="408"/>
      <c r="I65" s="408"/>
      <c r="J65" s="409"/>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5" t="s">
        <v>1483</v>
      </c>
      <c r="B67" s="436"/>
      <c r="C67" s="441" t="s">
        <v>2980</v>
      </c>
      <c r="D67" s="442"/>
      <c r="E67" s="443"/>
      <c r="F67" s="97"/>
      <c r="G67" s="167" t="s">
        <v>1484</v>
      </c>
      <c r="H67" s="441" t="s">
        <v>2980</v>
      </c>
      <c r="I67" s="442"/>
      <c r="J67" s="443"/>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5" t="s">
        <v>1949</v>
      </c>
      <c r="B69" s="436"/>
      <c r="C69" s="456" t="s">
        <v>2978</v>
      </c>
      <c r="D69" s="442"/>
      <c r="E69" s="442"/>
      <c r="F69" s="442"/>
      <c r="G69" s="442"/>
      <c r="H69" s="442"/>
      <c r="I69" s="442"/>
      <c r="J69" s="443"/>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7" t="s">
        <v>1712</v>
      </c>
      <c r="B71" s="455"/>
      <c r="C71" s="441" t="s">
        <v>2981</v>
      </c>
      <c r="D71" s="442"/>
      <c r="E71" s="442"/>
      <c r="F71" s="442"/>
      <c r="G71" s="442"/>
      <c r="H71" s="443"/>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1" t="s">
        <v>1432</v>
      </c>
      <c r="I74" s="452"/>
      <c r="J74" s="452"/>
      <c r="K74" s="452"/>
      <c r="L74" s="452"/>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C54:D54"/>
    <mergeCell ref="I57:N58"/>
    <mergeCell ref="C56:D56"/>
    <mergeCell ref="H37:J37"/>
    <mergeCell ref="I41:N42"/>
    <mergeCell ref="C19:D19"/>
    <mergeCell ref="F27:L27"/>
    <mergeCell ref="C29:L29"/>
    <mergeCell ref="C21:D21"/>
    <mergeCell ref="C23:D23"/>
    <mergeCell ref="C27:D27"/>
    <mergeCell ref="F22:N24"/>
    <mergeCell ref="E17:I21"/>
    <mergeCell ref="J18:N20"/>
    <mergeCell ref="D39:G41"/>
    <mergeCell ref="A19:B19"/>
    <mergeCell ref="A21:B21"/>
    <mergeCell ref="A23:B24"/>
    <mergeCell ref="A41:B41"/>
    <mergeCell ref="A25:B25"/>
    <mergeCell ref="C69:J69"/>
    <mergeCell ref="F64:G64"/>
    <mergeCell ref="A47:B47"/>
    <mergeCell ref="A49:B49"/>
    <mergeCell ref="A53:B54"/>
    <mergeCell ref="A55:B56"/>
    <mergeCell ref="E54:F54"/>
    <mergeCell ref="A57:B57"/>
    <mergeCell ref="A51:B51"/>
    <mergeCell ref="F63:N63"/>
    <mergeCell ref="M61:N61"/>
    <mergeCell ref="G59:H59"/>
    <mergeCell ref="H74:L74"/>
    <mergeCell ref="A65:B65"/>
    <mergeCell ref="A67:B67"/>
    <mergeCell ref="C65:J65"/>
    <mergeCell ref="C67:E67"/>
    <mergeCell ref="C72:H72"/>
    <mergeCell ref="A69:B69"/>
    <mergeCell ref="A71:B71"/>
    <mergeCell ref="C71:H71"/>
    <mergeCell ref="H67:J67"/>
    <mergeCell ref="C62:D62"/>
    <mergeCell ref="J59:K59"/>
    <mergeCell ref="G61:H61"/>
    <mergeCell ref="C64:D64"/>
    <mergeCell ref="C63:D63"/>
    <mergeCell ref="F62:G62"/>
    <mergeCell ref="A59:F59"/>
    <mergeCell ref="A61:F61"/>
    <mergeCell ref="J61:K61"/>
    <mergeCell ref="A63:B63"/>
    <mergeCell ref="I53:N54"/>
    <mergeCell ref="I49:N50"/>
    <mergeCell ref="I51:N52"/>
    <mergeCell ref="E56:F56"/>
    <mergeCell ref="G60:H60"/>
    <mergeCell ref="M59:N59"/>
    <mergeCell ref="M60:N60"/>
    <mergeCell ref="I55:N56"/>
    <mergeCell ref="A1:B2"/>
    <mergeCell ref="E5:F5"/>
    <mergeCell ref="F9:N9"/>
    <mergeCell ref="K12:N12"/>
    <mergeCell ref="I39:N40"/>
    <mergeCell ref="H5:I5"/>
    <mergeCell ref="J5:N7"/>
    <mergeCell ref="A3:N3"/>
    <mergeCell ref="A5:D5"/>
    <mergeCell ref="D37:G37"/>
    <mergeCell ref="A13:N13"/>
    <mergeCell ref="F15:H15"/>
    <mergeCell ref="A17:B17"/>
    <mergeCell ref="A16:C16"/>
    <mergeCell ref="H14:J14"/>
    <mergeCell ref="A15:C15"/>
    <mergeCell ref="E43:F43"/>
    <mergeCell ref="D47:G48"/>
    <mergeCell ref="D45:G46"/>
    <mergeCell ref="A27:B27"/>
    <mergeCell ref="C25:L25"/>
    <mergeCell ref="C33:J33"/>
    <mergeCell ref="A33:B33"/>
    <mergeCell ref="A37:B37"/>
    <mergeCell ref="A35:B35"/>
    <mergeCell ref="A29:B29"/>
    <mergeCell ref="I43:N44"/>
    <mergeCell ref="I45:N46"/>
    <mergeCell ref="I47:N48"/>
    <mergeCell ref="D49:G50"/>
    <mergeCell ref="D35:G35"/>
    <mergeCell ref="A31:B31"/>
    <mergeCell ref="A45:B45"/>
    <mergeCell ref="A43:B43"/>
    <mergeCell ref="C31:J31"/>
    <mergeCell ref="A39:B3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102" activePane="bottomLeft" state="frozen"/>
      <selection pane="topLeft" activeCell="A1" sqref="A1"/>
      <selection pane="bottomLeft" activeCell="E1" sqref="E1"/>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3" t="s">
        <v>1736</v>
      </c>
      <c r="B1" s="274"/>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5"/>
      <c r="B2" s="276"/>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498" t="s">
        <v>562</v>
      </c>
      <c r="B3" s="499"/>
      <c r="C3" s="499"/>
      <c r="D3" s="499"/>
      <c r="E3" s="499"/>
      <c r="F3" s="499"/>
      <c r="G3" s="499"/>
      <c r="H3" s="499"/>
      <c r="I3" s="499"/>
      <c r="J3" s="499"/>
      <c r="K3" s="500"/>
      <c r="L3" s="496" t="s">
        <v>1243</v>
      </c>
      <c r="Q3" s="33">
        <f>IF(OR(MIN(L10:L122)&lt;0,MAX(L10:L122)&gt;0),1,0)</f>
        <v>1</v>
      </c>
      <c r="R3" s="207" t="s">
        <v>177</v>
      </c>
    </row>
    <row r="4" spans="1:12" ht="19.5" customHeight="1" thickBot="1">
      <c r="A4" s="504" t="str">
        <f>"stanje na dan "&amp;IF(Opci!H5&lt;&gt;"",TEXT(Opci!H5,"DD.MM.YYYY."),"__.__.____.")</f>
        <v>stanje na dan 31.12.2015.</v>
      </c>
      <c r="B4" s="505"/>
      <c r="C4" s="505"/>
      <c r="D4" s="505"/>
      <c r="E4" s="505"/>
      <c r="F4" s="505"/>
      <c r="G4" s="505"/>
      <c r="H4" s="505"/>
      <c r="I4" s="505"/>
      <c r="J4" s="505"/>
      <c r="K4" s="506"/>
      <c r="L4" s="497"/>
    </row>
    <row r="5" spans="1:12" ht="4.5" customHeight="1">
      <c r="A5" s="51"/>
      <c r="B5" s="67"/>
      <c r="C5" s="67"/>
      <c r="D5" s="67"/>
      <c r="E5" s="67"/>
      <c r="F5" s="67"/>
      <c r="G5" s="67"/>
      <c r="H5" s="67"/>
      <c r="I5" s="67"/>
      <c r="J5" s="67"/>
      <c r="K5" s="67"/>
      <c r="L5" s="68"/>
    </row>
    <row r="6" spans="1:18" ht="19.5" customHeight="1">
      <c r="A6" s="486" t="str">
        <f>"Obveznik: "&amp;IF(Opci!C23&lt;&gt;"",Opci!C23,"________")&amp;"; "&amp;IF(Opci!C25&lt;&gt;"",Opci!C25,"_____________________________________________________________"&amp;"; "&amp;IF(Opci!F27&lt;&gt;"",Opci!F27,"_______________"))</f>
        <v>Obveznik: 11250206587; GRAČAC ČISTOĆA d.o.o.</v>
      </c>
      <c r="B6" s="487"/>
      <c r="C6" s="487"/>
      <c r="D6" s="487"/>
      <c r="E6" s="487"/>
      <c r="F6" s="487"/>
      <c r="G6" s="487"/>
      <c r="H6" s="487"/>
      <c r="I6" s="487"/>
      <c r="J6" s="487"/>
      <c r="K6" s="487"/>
      <c r="L6" s="488"/>
      <c r="Q6" s="3">
        <f>IF(OR(MIN(K88,K121:K122)&lt;0,MAX(K88,K121:K122)&gt;0),1,0)</f>
        <v>0</v>
      </c>
      <c r="R6" s="207" t="s">
        <v>2915</v>
      </c>
    </row>
    <row r="7" spans="1:18" ht="24.75" customHeight="1" thickBot="1">
      <c r="A7" s="489" t="s">
        <v>2658</v>
      </c>
      <c r="B7" s="490"/>
      <c r="C7" s="490"/>
      <c r="D7" s="490"/>
      <c r="E7" s="490"/>
      <c r="F7" s="490"/>
      <c r="G7" s="490"/>
      <c r="H7" s="491"/>
      <c r="I7" s="119" t="s">
        <v>2816</v>
      </c>
      <c r="J7" s="119" t="s">
        <v>2815</v>
      </c>
      <c r="K7" s="123" t="s">
        <v>1281</v>
      </c>
      <c r="L7" s="120" t="s">
        <v>1282</v>
      </c>
      <c r="Q7" s="3">
        <f>IF(OR(MIN(L88,L121:L122)&lt;0,MAX(L88,L121:L122)&gt;0),1,0)</f>
        <v>0</v>
      </c>
      <c r="R7" s="207" t="s">
        <v>2916</v>
      </c>
    </row>
    <row r="8" spans="1:12" ht="13.5" customHeight="1">
      <c r="A8" s="492">
        <v>1</v>
      </c>
      <c r="B8" s="492"/>
      <c r="C8" s="492"/>
      <c r="D8" s="492"/>
      <c r="E8" s="492"/>
      <c r="F8" s="492"/>
      <c r="G8" s="492"/>
      <c r="H8" s="492"/>
      <c r="I8" s="122">
        <v>2</v>
      </c>
      <c r="J8" s="122">
        <v>3</v>
      </c>
      <c r="K8" s="121">
        <v>4</v>
      </c>
      <c r="L8" s="121">
        <v>5</v>
      </c>
    </row>
    <row r="9" spans="1:12" ht="13.5" customHeight="1">
      <c r="A9" s="493" t="s">
        <v>2660</v>
      </c>
      <c r="B9" s="494"/>
      <c r="C9" s="494"/>
      <c r="D9" s="494"/>
      <c r="E9" s="494"/>
      <c r="F9" s="494"/>
      <c r="G9" s="494"/>
      <c r="H9" s="494"/>
      <c r="I9" s="494"/>
      <c r="J9" s="494"/>
      <c r="K9" s="494"/>
      <c r="L9" s="495"/>
    </row>
    <row r="10" spans="1:17" ht="13.5" customHeight="1">
      <c r="A10" s="501" t="s">
        <v>2661</v>
      </c>
      <c r="B10" s="502"/>
      <c r="C10" s="502"/>
      <c r="D10" s="502"/>
      <c r="E10" s="502"/>
      <c r="F10" s="502"/>
      <c r="G10" s="502"/>
      <c r="H10" s="503"/>
      <c r="I10" s="6">
        <v>1</v>
      </c>
      <c r="J10" s="7"/>
      <c r="K10" s="58"/>
      <c r="L10" s="58"/>
      <c r="Q10" s="33"/>
    </row>
    <row r="11" spans="1:12" ht="13.5" customHeight="1">
      <c r="A11" s="483" t="s">
        <v>670</v>
      </c>
      <c r="B11" s="484"/>
      <c r="C11" s="484"/>
      <c r="D11" s="484"/>
      <c r="E11" s="484"/>
      <c r="F11" s="484"/>
      <c r="G11" s="484"/>
      <c r="H11" s="485"/>
      <c r="I11" s="4">
        <v>2</v>
      </c>
      <c r="J11" s="8"/>
      <c r="K11" s="59">
        <f>K12+K19+K29+K38+K42</f>
        <v>321753</v>
      </c>
      <c r="L11" s="59">
        <f>L12+L19+L29+L38+L42</f>
        <v>1042543</v>
      </c>
    </row>
    <row r="12" spans="1:12" ht="13.5" customHeight="1">
      <c r="A12" s="480" t="s">
        <v>753</v>
      </c>
      <c r="B12" s="481"/>
      <c r="C12" s="481"/>
      <c r="D12" s="481"/>
      <c r="E12" s="481"/>
      <c r="F12" s="481"/>
      <c r="G12" s="481"/>
      <c r="H12" s="482"/>
      <c r="I12" s="4">
        <v>3</v>
      </c>
      <c r="J12" s="8"/>
      <c r="K12" s="59">
        <f>SUM(K13:K18)</f>
        <v>13500</v>
      </c>
      <c r="L12" s="59">
        <f>SUM(L13:L18)</f>
        <v>2333</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v>13500</v>
      </c>
      <c r="L14" s="60">
        <v>2333</v>
      </c>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c r="L18" s="60"/>
    </row>
    <row r="19" spans="1:12" ht="13.5" customHeight="1">
      <c r="A19" s="480" t="s">
        <v>754</v>
      </c>
      <c r="B19" s="481"/>
      <c r="C19" s="481"/>
      <c r="D19" s="481"/>
      <c r="E19" s="481"/>
      <c r="F19" s="481"/>
      <c r="G19" s="481"/>
      <c r="H19" s="482"/>
      <c r="I19" s="4">
        <v>10</v>
      </c>
      <c r="J19" s="8"/>
      <c r="K19" s="59">
        <f>SUM(K20:K28)</f>
        <v>308253</v>
      </c>
      <c r="L19" s="59">
        <f>SUM(L20:L28)</f>
        <v>1040210</v>
      </c>
    </row>
    <row r="20" spans="1:12" ht="13.5" customHeight="1">
      <c r="A20" s="477" t="s">
        <v>1436</v>
      </c>
      <c r="B20" s="478"/>
      <c r="C20" s="478"/>
      <c r="D20" s="478"/>
      <c r="E20" s="478"/>
      <c r="F20" s="478"/>
      <c r="G20" s="478"/>
      <c r="H20" s="479"/>
      <c r="I20" s="4">
        <v>11</v>
      </c>
      <c r="J20" s="8"/>
      <c r="K20" s="60"/>
      <c r="L20" s="60"/>
    </row>
    <row r="21" spans="1:12" ht="13.5" customHeight="1">
      <c r="A21" s="477" t="s">
        <v>186</v>
      </c>
      <c r="B21" s="478"/>
      <c r="C21" s="478"/>
      <c r="D21" s="478"/>
      <c r="E21" s="478"/>
      <c r="F21" s="478"/>
      <c r="G21" s="478"/>
      <c r="H21" s="479"/>
      <c r="I21" s="4">
        <v>12</v>
      </c>
      <c r="J21" s="8"/>
      <c r="K21" s="60"/>
      <c r="L21" s="60"/>
    </row>
    <row r="22" spans="1:12" ht="13.5" customHeight="1">
      <c r="A22" s="477" t="s">
        <v>1437</v>
      </c>
      <c r="B22" s="478"/>
      <c r="C22" s="478"/>
      <c r="D22" s="478"/>
      <c r="E22" s="478"/>
      <c r="F22" s="478"/>
      <c r="G22" s="478"/>
      <c r="H22" s="479"/>
      <c r="I22" s="4">
        <v>13</v>
      </c>
      <c r="J22" s="8"/>
      <c r="K22" s="60"/>
      <c r="L22" s="60"/>
    </row>
    <row r="23" spans="1:12" ht="13.5" customHeight="1">
      <c r="A23" s="477" t="s">
        <v>1273</v>
      </c>
      <c r="B23" s="478"/>
      <c r="C23" s="478"/>
      <c r="D23" s="478"/>
      <c r="E23" s="478"/>
      <c r="F23" s="478"/>
      <c r="G23" s="478"/>
      <c r="H23" s="479"/>
      <c r="I23" s="4">
        <v>14</v>
      </c>
      <c r="J23" s="8"/>
      <c r="K23" s="60">
        <v>308253</v>
      </c>
      <c r="L23" s="60">
        <v>1040210</v>
      </c>
    </row>
    <row r="24" spans="1:12" ht="13.5" customHeight="1">
      <c r="A24" s="477" t="s">
        <v>1274</v>
      </c>
      <c r="B24" s="478"/>
      <c r="C24" s="478"/>
      <c r="D24" s="478"/>
      <c r="E24" s="478"/>
      <c r="F24" s="478"/>
      <c r="G24" s="478"/>
      <c r="H24" s="479"/>
      <c r="I24" s="4">
        <v>15</v>
      </c>
      <c r="J24" s="8"/>
      <c r="K24" s="60"/>
      <c r="L24" s="60"/>
    </row>
    <row r="25" spans="1:12" ht="13.5" customHeight="1">
      <c r="A25" s="477" t="s">
        <v>1163</v>
      </c>
      <c r="B25" s="478"/>
      <c r="C25" s="478"/>
      <c r="D25" s="478"/>
      <c r="E25" s="478"/>
      <c r="F25" s="478"/>
      <c r="G25" s="478"/>
      <c r="H25" s="479"/>
      <c r="I25" s="4">
        <v>16</v>
      </c>
      <c r="J25" s="8"/>
      <c r="K25" s="60"/>
      <c r="L25" s="60"/>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c r="L27" s="60"/>
    </row>
    <row r="28" spans="1:12" ht="13.5" customHeight="1">
      <c r="A28" s="477" t="s">
        <v>1166</v>
      </c>
      <c r="B28" s="478"/>
      <c r="C28" s="478"/>
      <c r="D28" s="478"/>
      <c r="E28" s="478"/>
      <c r="F28" s="478"/>
      <c r="G28" s="478"/>
      <c r="H28" s="479"/>
      <c r="I28" s="4">
        <v>19</v>
      </c>
      <c r="J28" s="8"/>
      <c r="K28" s="60"/>
      <c r="L28" s="60"/>
    </row>
    <row r="29" spans="1:12" ht="13.5" customHeight="1">
      <c r="A29" s="480" t="s">
        <v>1019</v>
      </c>
      <c r="B29" s="481"/>
      <c r="C29" s="481"/>
      <c r="D29" s="481"/>
      <c r="E29" s="481"/>
      <c r="F29" s="481"/>
      <c r="G29" s="481"/>
      <c r="H29" s="482"/>
      <c r="I29" s="4">
        <v>20</v>
      </c>
      <c r="J29" s="8"/>
      <c r="K29" s="59">
        <f>SUM(K30:K37)</f>
        <v>0</v>
      </c>
      <c r="L29" s="59">
        <f>SUM(L30:L37)</f>
        <v>0</v>
      </c>
    </row>
    <row r="30" spans="1:12" ht="13.5" customHeight="1">
      <c r="A30" s="477" t="s">
        <v>1167</v>
      </c>
      <c r="B30" s="478"/>
      <c r="C30" s="478"/>
      <c r="D30" s="478"/>
      <c r="E30" s="478"/>
      <c r="F30" s="478"/>
      <c r="G30" s="478"/>
      <c r="H30" s="479"/>
      <c r="I30" s="4">
        <v>21</v>
      </c>
      <c r="J30" s="8"/>
      <c r="K30" s="60"/>
      <c r="L30" s="60"/>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c r="L35" s="60"/>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0" t="s">
        <v>1012</v>
      </c>
      <c r="B38" s="481"/>
      <c r="C38" s="481"/>
      <c r="D38" s="481"/>
      <c r="E38" s="481"/>
      <c r="F38" s="481"/>
      <c r="G38" s="481"/>
      <c r="H38" s="482"/>
      <c r="I38" s="4">
        <v>29</v>
      </c>
      <c r="J38" s="8"/>
      <c r="K38" s="59">
        <f>SUM(K39:K41)</f>
        <v>0</v>
      </c>
      <c r="L38" s="59">
        <f>SUM(L39:L41)</f>
        <v>0</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c r="L41" s="60"/>
    </row>
    <row r="42" spans="1:12" ht="13.5" customHeight="1">
      <c r="A42" s="480" t="s">
        <v>1013</v>
      </c>
      <c r="B42" s="481"/>
      <c r="C42" s="481"/>
      <c r="D42" s="481"/>
      <c r="E42" s="481"/>
      <c r="F42" s="481"/>
      <c r="G42" s="481"/>
      <c r="H42" s="482"/>
      <c r="I42" s="4">
        <v>33</v>
      </c>
      <c r="J42" s="8"/>
      <c r="K42" s="60"/>
      <c r="L42" s="60"/>
    </row>
    <row r="43" spans="1:12" ht="13.5" customHeight="1">
      <c r="A43" s="483" t="s">
        <v>2297</v>
      </c>
      <c r="B43" s="484"/>
      <c r="C43" s="484"/>
      <c r="D43" s="484"/>
      <c r="E43" s="484"/>
      <c r="F43" s="484"/>
      <c r="G43" s="484"/>
      <c r="H43" s="485"/>
      <c r="I43" s="4">
        <v>34</v>
      </c>
      <c r="J43" s="8"/>
      <c r="K43" s="59">
        <f>K44+K52+K59+K67</f>
        <v>445678</v>
      </c>
      <c r="L43" s="59">
        <f>L44+L52+L59+L67</f>
        <v>793141</v>
      </c>
    </row>
    <row r="44" spans="1:12" ht="13.5" customHeight="1">
      <c r="A44" s="480" t="s">
        <v>319</v>
      </c>
      <c r="B44" s="481"/>
      <c r="C44" s="481"/>
      <c r="D44" s="481"/>
      <c r="E44" s="481"/>
      <c r="F44" s="481"/>
      <c r="G44" s="481"/>
      <c r="H44" s="482"/>
      <c r="I44" s="4">
        <v>35</v>
      </c>
      <c r="J44" s="8"/>
      <c r="K44" s="59">
        <f>SUM(K45:K51)</f>
        <v>114130</v>
      </c>
      <c r="L44" s="59">
        <f>SUM(L45:L51)</f>
        <v>13107</v>
      </c>
    </row>
    <row r="45" spans="1:12" ht="13.5" customHeight="1">
      <c r="A45" s="477" t="s">
        <v>1485</v>
      </c>
      <c r="B45" s="478"/>
      <c r="C45" s="478"/>
      <c r="D45" s="478"/>
      <c r="E45" s="478"/>
      <c r="F45" s="478"/>
      <c r="G45" s="478"/>
      <c r="H45" s="479"/>
      <c r="I45" s="4">
        <v>36</v>
      </c>
      <c r="J45" s="8"/>
      <c r="K45" s="60">
        <v>114130</v>
      </c>
      <c r="L45" s="60">
        <v>13107</v>
      </c>
    </row>
    <row r="46" spans="1:12" ht="13.5" customHeight="1">
      <c r="A46" s="477" t="s">
        <v>1486</v>
      </c>
      <c r="B46" s="478"/>
      <c r="C46" s="478"/>
      <c r="D46" s="478"/>
      <c r="E46" s="478"/>
      <c r="F46" s="478"/>
      <c r="G46" s="478"/>
      <c r="H46" s="479"/>
      <c r="I46" s="4">
        <v>37</v>
      </c>
      <c r="J46" s="8"/>
      <c r="K46" s="60"/>
      <c r="L46" s="60"/>
    </row>
    <row r="47" spans="1:12" ht="13.5" customHeight="1">
      <c r="A47" s="477" t="s">
        <v>304</v>
      </c>
      <c r="B47" s="478"/>
      <c r="C47" s="478"/>
      <c r="D47" s="478"/>
      <c r="E47" s="478"/>
      <c r="F47" s="478"/>
      <c r="G47" s="478"/>
      <c r="H47" s="479"/>
      <c r="I47" s="4">
        <v>38</v>
      </c>
      <c r="J47" s="8"/>
      <c r="K47" s="60"/>
      <c r="L47" s="60"/>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0" t="s">
        <v>320</v>
      </c>
      <c r="B52" s="481"/>
      <c r="C52" s="481"/>
      <c r="D52" s="481"/>
      <c r="E52" s="481"/>
      <c r="F52" s="481"/>
      <c r="G52" s="481"/>
      <c r="H52" s="482"/>
      <c r="I52" s="4">
        <v>43</v>
      </c>
      <c r="J52" s="8"/>
      <c r="K52" s="59">
        <f>SUM(K53:K58)</f>
        <v>251638</v>
      </c>
      <c r="L52" s="59">
        <f>SUM(L53:L58)</f>
        <v>462113</v>
      </c>
    </row>
    <row r="53" spans="1:12" ht="13.5" customHeight="1">
      <c r="A53" s="477" t="s">
        <v>2639</v>
      </c>
      <c r="B53" s="478"/>
      <c r="C53" s="478"/>
      <c r="D53" s="478"/>
      <c r="E53" s="478"/>
      <c r="F53" s="478"/>
      <c r="G53" s="478"/>
      <c r="H53" s="479"/>
      <c r="I53" s="4">
        <v>44</v>
      </c>
      <c r="J53" s="8"/>
      <c r="K53" s="60"/>
      <c r="L53" s="60"/>
    </row>
    <row r="54" spans="1:12" ht="13.5" customHeight="1">
      <c r="A54" s="477" t="s">
        <v>2640</v>
      </c>
      <c r="B54" s="478"/>
      <c r="C54" s="478"/>
      <c r="D54" s="478"/>
      <c r="E54" s="478"/>
      <c r="F54" s="478"/>
      <c r="G54" s="478"/>
      <c r="H54" s="479"/>
      <c r="I54" s="4">
        <v>45</v>
      </c>
      <c r="J54" s="8"/>
      <c r="K54" s="60">
        <v>251638</v>
      </c>
      <c r="L54" s="60">
        <v>431420</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c r="L56" s="60"/>
    </row>
    <row r="57" spans="1:12" ht="13.5" customHeight="1">
      <c r="A57" s="477" t="s">
        <v>663</v>
      </c>
      <c r="B57" s="478"/>
      <c r="C57" s="478"/>
      <c r="D57" s="478"/>
      <c r="E57" s="478"/>
      <c r="F57" s="478"/>
      <c r="G57" s="478"/>
      <c r="H57" s="479"/>
      <c r="I57" s="4">
        <v>48</v>
      </c>
      <c r="J57" s="8"/>
      <c r="K57" s="60">
        <v>0</v>
      </c>
      <c r="L57" s="60">
        <v>30693</v>
      </c>
    </row>
    <row r="58" spans="1:12" ht="13.5" customHeight="1">
      <c r="A58" s="477" t="s">
        <v>664</v>
      </c>
      <c r="B58" s="478"/>
      <c r="C58" s="478"/>
      <c r="D58" s="478"/>
      <c r="E58" s="478"/>
      <c r="F58" s="478"/>
      <c r="G58" s="478"/>
      <c r="H58" s="479"/>
      <c r="I58" s="4">
        <v>49</v>
      </c>
      <c r="J58" s="8"/>
      <c r="K58" s="60"/>
      <c r="L58" s="60"/>
    </row>
    <row r="59" spans="1:12" ht="13.5" customHeight="1">
      <c r="A59" s="480" t="s">
        <v>321</v>
      </c>
      <c r="B59" s="481"/>
      <c r="C59" s="481"/>
      <c r="D59" s="481"/>
      <c r="E59" s="481"/>
      <c r="F59" s="481"/>
      <c r="G59" s="481"/>
      <c r="H59" s="482"/>
      <c r="I59" s="4">
        <v>50</v>
      </c>
      <c r="J59" s="8"/>
      <c r="K59" s="59">
        <f>SUM(K60:K66)</f>
        <v>0</v>
      </c>
      <c r="L59" s="59">
        <f>SUM(L60:L66)</f>
        <v>0</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c r="L61" s="60"/>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c r="L64" s="60"/>
    </row>
    <row r="65" spans="1:12" ht="13.5" customHeight="1">
      <c r="A65" s="477" t="s">
        <v>303</v>
      </c>
      <c r="B65" s="478"/>
      <c r="C65" s="478"/>
      <c r="D65" s="478"/>
      <c r="E65" s="478"/>
      <c r="F65" s="478"/>
      <c r="G65" s="478"/>
      <c r="H65" s="479"/>
      <c r="I65" s="4">
        <v>56</v>
      </c>
      <c r="J65" s="8"/>
      <c r="K65" s="60"/>
      <c r="L65" s="60"/>
    </row>
    <row r="66" spans="1:12" ht="13.5" customHeight="1">
      <c r="A66" s="477" t="s">
        <v>2109</v>
      </c>
      <c r="B66" s="478"/>
      <c r="C66" s="478"/>
      <c r="D66" s="478"/>
      <c r="E66" s="478"/>
      <c r="F66" s="478"/>
      <c r="G66" s="478"/>
      <c r="H66" s="479"/>
      <c r="I66" s="4">
        <v>57</v>
      </c>
      <c r="J66" s="8"/>
      <c r="K66" s="60"/>
      <c r="L66" s="60"/>
    </row>
    <row r="67" spans="1:12" ht="13.5" customHeight="1">
      <c r="A67" s="480" t="s">
        <v>755</v>
      </c>
      <c r="B67" s="481"/>
      <c r="C67" s="481"/>
      <c r="D67" s="481"/>
      <c r="E67" s="481"/>
      <c r="F67" s="481"/>
      <c r="G67" s="481"/>
      <c r="H67" s="482"/>
      <c r="I67" s="4">
        <v>58</v>
      </c>
      <c r="J67" s="8"/>
      <c r="K67" s="60">
        <v>79910</v>
      </c>
      <c r="L67" s="60">
        <v>317921</v>
      </c>
    </row>
    <row r="68" spans="1:12" ht="13.5" customHeight="1">
      <c r="A68" s="483" t="s">
        <v>2848</v>
      </c>
      <c r="B68" s="484"/>
      <c r="C68" s="484"/>
      <c r="D68" s="484"/>
      <c r="E68" s="484"/>
      <c r="F68" s="484"/>
      <c r="G68" s="484"/>
      <c r="H68" s="485"/>
      <c r="I68" s="4">
        <v>59</v>
      </c>
      <c r="J68" s="8"/>
      <c r="K68" s="60"/>
      <c r="L68" s="60"/>
    </row>
    <row r="69" spans="1:12" ht="13.5" customHeight="1">
      <c r="A69" s="483" t="s">
        <v>2298</v>
      </c>
      <c r="B69" s="484"/>
      <c r="C69" s="484"/>
      <c r="D69" s="484"/>
      <c r="E69" s="484"/>
      <c r="F69" s="484"/>
      <c r="G69" s="484"/>
      <c r="H69" s="485"/>
      <c r="I69" s="4">
        <v>60</v>
      </c>
      <c r="J69" s="8"/>
      <c r="K69" s="59">
        <f>K10+K11+K43+K68</f>
        <v>767431</v>
      </c>
      <c r="L69" s="59">
        <f>L10+L11+L43+L68</f>
        <v>1835684</v>
      </c>
    </row>
    <row r="70" spans="1:12" ht="13.5" customHeight="1">
      <c r="A70" s="510" t="s">
        <v>309</v>
      </c>
      <c r="B70" s="511"/>
      <c r="C70" s="511"/>
      <c r="D70" s="511"/>
      <c r="E70" s="511"/>
      <c r="F70" s="511"/>
      <c r="G70" s="511"/>
      <c r="H70" s="512"/>
      <c r="I70" s="5">
        <v>61</v>
      </c>
      <c r="J70" s="9"/>
      <c r="K70" s="61"/>
      <c r="L70" s="61"/>
    </row>
    <row r="71" spans="1:12" ht="13.5" customHeight="1">
      <c r="A71" s="507" t="s">
        <v>2850</v>
      </c>
      <c r="B71" s="508"/>
      <c r="C71" s="508"/>
      <c r="D71" s="508"/>
      <c r="E71" s="508"/>
      <c r="F71" s="508"/>
      <c r="G71" s="508"/>
      <c r="H71" s="508"/>
      <c r="I71" s="508"/>
      <c r="J71" s="508"/>
      <c r="K71" s="508"/>
      <c r="L71" s="509"/>
    </row>
    <row r="72" spans="1:12" ht="13.5" customHeight="1">
      <c r="A72" s="501" t="s">
        <v>1020</v>
      </c>
      <c r="B72" s="502"/>
      <c r="C72" s="502"/>
      <c r="D72" s="502"/>
      <c r="E72" s="502"/>
      <c r="F72" s="502"/>
      <c r="G72" s="502"/>
      <c r="H72" s="503"/>
      <c r="I72" s="6">
        <v>62</v>
      </c>
      <c r="J72" s="7"/>
      <c r="K72" s="79">
        <f>K73+K74+K75+K81+K82+K85+K88</f>
        <v>107507</v>
      </c>
      <c r="L72" s="79">
        <f>L73+L74+L75+L81+L82+L85+L88</f>
        <v>678230</v>
      </c>
    </row>
    <row r="73" spans="1:12" ht="13.5" customHeight="1">
      <c r="A73" s="480" t="s">
        <v>2741</v>
      </c>
      <c r="B73" s="481"/>
      <c r="C73" s="481"/>
      <c r="D73" s="481"/>
      <c r="E73" s="481"/>
      <c r="F73" s="481"/>
      <c r="G73" s="481"/>
      <c r="H73" s="482"/>
      <c r="I73" s="4">
        <v>63</v>
      </c>
      <c r="J73" s="8"/>
      <c r="K73" s="60">
        <v>20000</v>
      </c>
      <c r="L73" s="60">
        <v>20000</v>
      </c>
    </row>
    <row r="74" spans="1:12" ht="13.5" customHeight="1">
      <c r="A74" s="480" t="s">
        <v>2742</v>
      </c>
      <c r="B74" s="481"/>
      <c r="C74" s="481"/>
      <c r="D74" s="481"/>
      <c r="E74" s="481"/>
      <c r="F74" s="481"/>
      <c r="G74" s="481"/>
      <c r="H74" s="482"/>
      <c r="I74" s="4">
        <v>64</v>
      </c>
      <c r="J74" s="8"/>
      <c r="K74" s="60"/>
      <c r="L74" s="60"/>
    </row>
    <row r="75" spans="1:12" ht="13.5" customHeight="1">
      <c r="A75" s="480" t="s">
        <v>2743</v>
      </c>
      <c r="B75" s="481"/>
      <c r="C75" s="481"/>
      <c r="D75" s="481"/>
      <c r="E75" s="481"/>
      <c r="F75" s="481"/>
      <c r="G75" s="481"/>
      <c r="H75" s="482"/>
      <c r="I75" s="4">
        <v>65</v>
      </c>
      <c r="J75" s="8"/>
      <c r="K75" s="59">
        <f>K76+K77-K78+K79+K80</f>
        <v>0</v>
      </c>
      <c r="L75" s="59">
        <f>L76+L77-L78+L79+L80</f>
        <v>0</v>
      </c>
    </row>
    <row r="76" spans="1:12" ht="13.5" customHeight="1">
      <c r="A76" s="477" t="s">
        <v>2744</v>
      </c>
      <c r="B76" s="478"/>
      <c r="C76" s="478"/>
      <c r="D76" s="478"/>
      <c r="E76" s="478"/>
      <c r="F76" s="478"/>
      <c r="G76" s="478"/>
      <c r="H76" s="479"/>
      <c r="I76" s="4">
        <v>66</v>
      </c>
      <c r="J76" s="8"/>
      <c r="K76" s="60"/>
      <c r="L76" s="60"/>
    </row>
    <row r="77" spans="1:12" ht="13.5" customHeight="1">
      <c r="A77" s="477" t="s">
        <v>2745</v>
      </c>
      <c r="B77" s="478"/>
      <c r="C77" s="478"/>
      <c r="D77" s="478"/>
      <c r="E77" s="478"/>
      <c r="F77" s="478"/>
      <c r="G77" s="478"/>
      <c r="H77" s="479"/>
      <c r="I77" s="4">
        <v>67</v>
      </c>
      <c r="J77" s="8"/>
      <c r="K77" s="60"/>
      <c r="L77" s="60"/>
    </row>
    <row r="78" spans="1:12" ht="13.5" customHeight="1">
      <c r="A78" s="477" t="s">
        <v>1539</v>
      </c>
      <c r="B78" s="478"/>
      <c r="C78" s="478"/>
      <c r="D78" s="478"/>
      <c r="E78" s="478"/>
      <c r="F78" s="478"/>
      <c r="G78" s="478"/>
      <c r="H78" s="479"/>
      <c r="I78" s="4">
        <v>68</v>
      </c>
      <c r="J78" s="8"/>
      <c r="K78" s="60"/>
      <c r="L78" s="60"/>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c r="L80" s="60"/>
    </row>
    <row r="81" spans="1:12" ht="13.5" customHeight="1">
      <c r="A81" s="480" t="s">
        <v>1542</v>
      </c>
      <c r="B81" s="481"/>
      <c r="C81" s="481"/>
      <c r="D81" s="481"/>
      <c r="E81" s="481"/>
      <c r="F81" s="481"/>
      <c r="G81" s="481"/>
      <c r="H81" s="482"/>
      <c r="I81" s="4">
        <v>71</v>
      </c>
      <c r="J81" s="8"/>
      <c r="K81" s="60"/>
      <c r="L81" s="60"/>
    </row>
    <row r="82" spans="1:12" ht="13.5" customHeight="1">
      <c r="A82" s="480" t="s">
        <v>2295</v>
      </c>
      <c r="B82" s="481"/>
      <c r="C82" s="481"/>
      <c r="D82" s="481"/>
      <c r="E82" s="481"/>
      <c r="F82" s="481"/>
      <c r="G82" s="481"/>
      <c r="H82" s="482"/>
      <c r="I82" s="4">
        <v>72</v>
      </c>
      <c r="J82" s="8"/>
      <c r="K82" s="59">
        <f>K83-K84</f>
        <v>22507</v>
      </c>
      <c r="L82" s="59">
        <f>L83-L84</f>
        <v>87507</v>
      </c>
    </row>
    <row r="83" spans="1:12" ht="13.5" customHeight="1">
      <c r="A83" s="516" t="s">
        <v>2824</v>
      </c>
      <c r="B83" s="517"/>
      <c r="C83" s="517"/>
      <c r="D83" s="517"/>
      <c r="E83" s="517"/>
      <c r="F83" s="517"/>
      <c r="G83" s="517"/>
      <c r="H83" s="518"/>
      <c r="I83" s="4">
        <v>73</v>
      </c>
      <c r="J83" s="8"/>
      <c r="K83" s="60">
        <v>22507</v>
      </c>
      <c r="L83" s="60">
        <v>87507</v>
      </c>
    </row>
    <row r="84" spans="1:12" ht="13.5" customHeight="1">
      <c r="A84" s="516" t="s">
        <v>2825</v>
      </c>
      <c r="B84" s="517"/>
      <c r="C84" s="517"/>
      <c r="D84" s="517"/>
      <c r="E84" s="517"/>
      <c r="F84" s="517"/>
      <c r="G84" s="517"/>
      <c r="H84" s="518"/>
      <c r="I84" s="4">
        <v>74</v>
      </c>
      <c r="J84" s="8"/>
      <c r="K84" s="60"/>
      <c r="L84" s="60"/>
    </row>
    <row r="85" spans="1:12" ht="13.5" customHeight="1">
      <c r="A85" s="480" t="s">
        <v>2296</v>
      </c>
      <c r="B85" s="481"/>
      <c r="C85" s="481"/>
      <c r="D85" s="481"/>
      <c r="E85" s="481"/>
      <c r="F85" s="481"/>
      <c r="G85" s="481"/>
      <c r="H85" s="482"/>
      <c r="I85" s="4">
        <v>75</v>
      </c>
      <c r="J85" s="8"/>
      <c r="K85" s="59">
        <f>K86-K87</f>
        <v>65000</v>
      </c>
      <c r="L85" s="59">
        <f>L86-L87</f>
        <v>570723</v>
      </c>
    </row>
    <row r="86" spans="1:12" ht="13.5" customHeight="1">
      <c r="A86" s="516" t="s">
        <v>2826</v>
      </c>
      <c r="B86" s="517"/>
      <c r="C86" s="517"/>
      <c r="D86" s="517"/>
      <c r="E86" s="517"/>
      <c r="F86" s="517"/>
      <c r="G86" s="517"/>
      <c r="H86" s="518"/>
      <c r="I86" s="4">
        <v>76</v>
      </c>
      <c r="J86" s="8"/>
      <c r="K86" s="60">
        <v>65000</v>
      </c>
      <c r="L86" s="60">
        <v>570723</v>
      </c>
    </row>
    <row r="87" spans="1:12" ht="13.5" customHeight="1">
      <c r="A87" s="516" t="s">
        <v>2827</v>
      </c>
      <c r="B87" s="517"/>
      <c r="C87" s="517"/>
      <c r="D87" s="517"/>
      <c r="E87" s="517"/>
      <c r="F87" s="517"/>
      <c r="G87" s="517"/>
      <c r="H87" s="518"/>
      <c r="I87" s="4">
        <v>77</v>
      </c>
      <c r="J87" s="8"/>
      <c r="K87" s="60"/>
      <c r="L87" s="60"/>
    </row>
    <row r="88" spans="1:12" ht="13.5" customHeight="1">
      <c r="A88" s="480" t="s">
        <v>2828</v>
      </c>
      <c r="B88" s="481"/>
      <c r="C88" s="481"/>
      <c r="D88" s="481"/>
      <c r="E88" s="481"/>
      <c r="F88" s="481"/>
      <c r="G88" s="481"/>
      <c r="H88" s="482"/>
      <c r="I88" s="4">
        <v>78</v>
      </c>
      <c r="J88" s="8"/>
      <c r="K88" s="60"/>
      <c r="L88" s="60"/>
    </row>
    <row r="89" spans="1:12" ht="13.5" customHeight="1">
      <c r="A89" s="483" t="s">
        <v>1265</v>
      </c>
      <c r="B89" s="484"/>
      <c r="C89" s="484"/>
      <c r="D89" s="484"/>
      <c r="E89" s="484"/>
      <c r="F89" s="484"/>
      <c r="G89" s="484"/>
      <c r="H89" s="485"/>
      <c r="I89" s="4">
        <v>79</v>
      </c>
      <c r="J89" s="8"/>
      <c r="K89" s="59">
        <f>SUM(K90:K92)</f>
        <v>400000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v>400000</v>
      </c>
      <c r="L92" s="60"/>
    </row>
    <row r="93" spans="1:12" ht="13.5" customHeight="1">
      <c r="A93" s="483" t="s">
        <v>1266</v>
      </c>
      <c r="B93" s="484"/>
      <c r="C93" s="484"/>
      <c r="D93" s="484"/>
      <c r="E93" s="484"/>
      <c r="F93" s="484"/>
      <c r="G93" s="484"/>
      <c r="H93" s="485"/>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83" t="s">
        <v>1267</v>
      </c>
      <c r="B103" s="484"/>
      <c r="C103" s="484"/>
      <c r="D103" s="484"/>
      <c r="E103" s="484"/>
      <c r="F103" s="484"/>
      <c r="G103" s="484"/>
      <c r="H103" s="485"/>
      <c r="I103" s="4">
        <v>93</v>
      </c>
      <c r="J103" s="8"/>
      <c r="K103" s="59">
        <f>SUM(K104:K115)</f>
        <v>259924</v>
      </c>
      <c r="L103" s="59">
        <f>SUM(L104:L115)</f>
        <v>229204</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c r="L107" s="60"/>
    </row>
    <row r="108" spans="1:12" ht="13.5" customHeight="1">
      <c r="A108" s="477" t="s">
        <v>180</v>
      </c>
      <c r="B108" s="478"/>
      <c r="C108" s="478"/>
      <c r="D108" s="478"/>
      <c r="E108" s="478"/>
      <c r="F108" s="478"/>
      <c r="G108" s="478"/>
      <c r="H108" s="479"/>
      <c r="I108" s="4">
        <v>98</v>
      </c>
      <c r="J108" s="8"/>
      <c r="K108" s="60">
        <v>202552</v>
      </c>
      <c r="L108" s="60">
        <v>118488</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34615</v>
      </c>
      <c r="L111" s="60">
        <v>44209</v>
      </c>
    </row>
    <row r="112" spans="1:12" ht="13.5" customHeight="1">
      <c r="A112" s="477" t="s">
        <v>314</v>
      </c>
      <c r="B112" s="478"/>
      <c r="C112" s="478"/>
      <c r="D112" s="478"/>
      <c r="E112" s="478"/>
      <c r="F112" s="478"/>
      <c r="G112" s="478"/>
      <c r="H112" s="479"/>
      <c r="I112" s="4">
        <v>102</v>
      </c>
      <c r="J112" s="8"/>
      <c r="K112" s="60">
        <v>22757</v>
      </c>
      <c r="L112" s="60">
        <v>66507</v>
      </c>
    </row>
    <row r="113" spans="1:12" ht="13.5" customHeight="1">
      <c r="A113" s="477" t="s">
        <v>317</v>
      </c>
      <c r="B113" s="478"/>
      <c r="C113" s="478"/>
      <c r="D113" s="478"/>
      <c r="E113" s="478"/>
      <c r="F113" s="478"/>
      <c r="G113" s="478"/>
      <c r="H113" s="479"/>
      <c r="I113" s="4">
        <v>103</v>
      </c>
      <c r="J113" s="8"/>
      <c r="K113" s="60"/>
      <c r="L113" s="60"/>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v>0</v>
      </c>
    </row>
    <row r="116" spans="1:12" ht="13.5" customHeight="1">
      <c r="A116" s="483" t="s">
        <v>1525</v>
      </c>
      <c r="B116" s="484"/>
      <c r="C116" s="484"/>
      <c r="D116" s="484"/>
      <c r="E116" s="484"/>
      <c r="F116" s="484"/>
      <c r="G116" s="484"/>
      <c r="H116" s="485"/>
      <c r="I116" s="4">
        <v>106</v>
      </c>
      <c r="J116" s="8"/>
      <c r="K116" s="60"/>
      <c r="L116" s="60">
        <v>928250</v>
      </c>
    </row>
    <row r="117" spans="1:12" ht="13.5" customHeight="1">
      <c r="A117" s="483" t="s">
        <v>1271</v>
      </c>
      <c r="B117" s="484"/>
      <c r="C117" s="484"/>
      <c r="D117" s="484"/>
      <c r="E117" s="484"/>
      <c r="F117" s="484"/>
      <c r="G117" s="484"/>
      <c r="H117" s="485"/>
      <c r="I117" s="4">
        <v>107</v>
      </c>
      <c r="J117" s="8"/>
      <c r="K117" s="59">
        <f>K72+K89+K93+K103+K116</f>
        <v>767431</v>
      </c>
      <c r="L117" s="59">
        <f>L72+L89+L93+L103+L116</f>
        <v>1835684</v>
      </c>
    </row>
    <row r="118" spans="1:12" ht="13.5" customHeight="1">
      <c r="A118" s="529" t="s">
        <v>2849</v>
      </c>
      <c r="B118" s="530"/>
      <c r="C118" s="530"/>
      <c r="D118" s="530"/>
      <c r="E118" s="530"/>
      <c r="F118" s="530"/>
      <c r="G118" s="530"/>
      <c r="H118" s="531"/>
      <c r="I118" s="5">
        <v>108</v>
      </c>
      <c r="J118" s="8"/>
      <c r="K118" s="61"/>
      <c r="L118" s="61"/>
    </row>
    <row r="119" spans="1:12" ht="13.5" customHeight="1">
      <c r="A119" s="507" t="s">
        <v>216</v>
      </c>
      <c r="B119" s="513"/>
      <c r="C119" s="513"/>
      <c r="D119" s="513"/>
      <c r="E119" s="513"/>
      <c r="F119" s="513"/>
      <c r="G119" s="513"/>
      <c r="H119" s="513"/>
      <c r="I119" s="514"/>
      <c r="J119" s="514"/>
      <c r="K119" s="514"/>
      <c r="L119" s="515"/>
    </row>
    <row r="120" spans="1:12" ht="13.5" customHeight="1">
      <c r="A120" s="525" t="s">
        <v>1014</v>
      </c>
      <c r="B120" s="526"/>
      <c r="C120" s="526"/>
      <c r="D120" s="526"/>
      <c r="E120" s="526"/>
      <c r="F120" s="526"/>
      <c r="G120" s="526"/>
      <c r="H120" s="526"/>
      <c r="I120" s="527"/>
      <c r="J120" s="527"/>
      <c r="K120" s="527"/>
      <c r="L120" s="528"/>
    </row>
    <row r="121" spans="1:12" ht="13.5" customHeight="1">
      <c r="A121" s="519" t="s">
        <v>1970</v>
      </c>
      <c r="B121" s="520"/>
      <c r="C121" s="520"/>
      <c r="D121" s="520"/>
      <c r="E121" s="520"/>
      <c r="F121" s="520"/>
      <c r="G121" s="520"/>
      <c r="H121" s="521"/>
      <c r="I121" s="11">
        <v>109</v>
      </c>
      <c r="J121" s="210"/>
      <c r="K121" s="60"/>
      <c r="L121" s="60"/>
    </row>
    <row r="122" spans="1:12" ht="13.5" customHeight="1">
      <c r="A122" s="522" t="s">
        <v>1971</v>
      </c>
      <c r="B122" s="523"/>
      <c r="C122" s="523"/>
      <c r="D122" s="523"/>
      <c r="E122" s="523"/>
      <c r="F122" s="523"/>
      <c r="G122" s="523"/>
      <c r="H122" s="52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119:L119"/>
    <mergeCell ref="A112:H112"/>
    <mergeCell ref="A83:H83"/>
    <mergeCell ref="A86:H86"/>
    <mergeCell ref="A121:H121"/>
    <mergeCell ref="A122:H122"/>
    <mergeCell ref="A120:L120"/>
    <mergeCell ref="A116:H116"/>
    <mergeCell ref="A117:H117"/>
    <mergeCell ref="A118:H118"/>
    <mergeCell ref="A97:H97"/>
    <mergeCell ref="A98:H98"/>
    <mergeCell ref="A99:H99"/>
    <mergeCell ref="A88:H88"/>
    <mergeCell ref="A60:H60"/>
    <mergeCell ref="A61:H61"/>
    <mergeCell ref="A62:H62"/>
    <mergeCell ref="A66:H66"/>
    <mergeCell ref="A67:H67"/>
    <mergeCell ref="A68:H68"/>
    <mergeCell ref="A46:H46"/>
    <mergeCell ref="A77:H77"/>
    <mergeCell ref="A69:H69"/>
    <mergeCell ref="A63:H63"/>
    <mergeCell ref="A64:H64"/>
    <mergeCell ref="A65:H65"/>
    <mergeCell ref="A72:H72"/>
    <mergeCell ref="A73:H73"/>
    <mergeCell ref="A51:H51"/>
    <mergeCell ref="A52:H52"/>
    <mergeCell ref="A53:H53"/>
    <mergeCell ref="A54:H54"/>
    <mergeCell ref="A59:H59"/>
    <mergeCell ref="A55:H55"/>
    <mergeCell ref="A56:H56"/>
    <mergeCell ref="A57:H57"/>
    <mergeCell ref="A58:H58"/>
    <mergeCell ref="A47:H47"/>
    <mergeCell ref="A48:H48"/>
    <mergeCell ref="A35:H35"/>
    <mergeCell ref="A36:H36"/>
    <mergeCell ref="A49:H49"/>
    <mergeCell ref="A50:H50"/>
    <mergeCell ref="A38:H38"/>
    <mergeCell ref="A37:H37"/>
    <mergeCell ref="A45:H45"/>
    <mergeCell ref="A43:H43"/>
    <mergeCell ref="A44:H44"/>
    <mergeCell ref="A39:H39"/>
    <mergeCell ref="A40:H40"/>
    <mergeCell ref="A41:H41"/>
    <mergeCell ref="A42:H42"/>
    <mergeCell ref="A24:H24"/>
    <mergeCell ref="A25:H25"/>
    <mergeCell ref="A30:H30"/>
    <mergeCell ref="A31:H31"/>
    <mergeCell ref="A32:H32"/>
    <mergeCell ref="A33:H33"/>
    <mergeCell ref="A4:K4"/>
    <mergeCell ref="A71:L71"/>
    <mergeCell ref="A70:H70"/>
    <mergeCell ref="A18:H18"/>
    <mergeCell ref="A19:H19"/>
    <mergeCell ref="A20:H20"/>
    <mergeCell ref="A21:H21"/>
    <mergeCell ref="A26:H26"/>
    <mergeCell ref="A27:H27"/>
    <mergeCell ref="A28:H28"/>
    <mergeCell ref="A113:H113"/>
    <mergeCell ref="A114:H114"/>
    <mergeCell ref="A115:H115"/>
    <mergeCell ref="A107:H107"/>
    <mergeCell ref="A109:H109"/>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10:H10"/>
    <mergeCell ref="A89:H89"/>
    <mergeCell ref="A90:H90"/>
    <mergeCell ref="A91:H91"/>
    <mergeCell ref="A92:H92"/>
    <mergeCell ref="A93:H93"/>
    <mergeCell ref="A74:H74"/>
    <mergeCell ref="A1:B2"/>
    <mergeCell ref="A11:H11"/>
    <mergeCell ref="A12:H12"/>
    <mergeCell ref="A13:H13"/>
    <mergeCell ref="A6:L6"/>
    <mergeCell ref="A7:H7"/>
    <mergeCell ref="A8:H8"/>
    <mergeCell ref="A9:L9"/>
    <mergeCell ref="L3:L4"/>
    <mergeCell ref="A3:K3"/>
    <mergeCell ref="A14:H14"/>
    <mergeCell ref="A15:H15"/>
    <mergeCell ref="A16:H16"/>
    <mergeCell ref="A17:H17"/>
    <mergeCell ref="A75:H75"/>
    <mergeCell ref="A76:H76"/>
    <mergeCell ref="A34:H34"/>
    <mergeCell ref="A29:H29"/>
    <mergeCell ref="A22:H22"/>
    <mergeCell ref="A23:H23"/>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tabSelected="1" zoomScalePageLayoutView="0" workbookViewId="0" topLeftCell="A1">
      <selection activeCell="C1" sqref="C1"/>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3" t="s">
        <v>1736</v>
      </c>
      <c r="B1" s="274"/>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5"/>
      <c r="B2" s="276"/>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498" t="s">
        <v>563</v>
      </c>
      <c r="B3" s="538"/>
      <c r="C3" s="538"/>
      <c r="D3" s="538"/>
      <c r="E3" s="538"/>
      <c r="F3" s="538"/>
      <c r="G3" s="538"/>
      <c r="H3" s="538"/>
      <c r="I3" s="538"/>
      <c r="J3" s="538"/>
      <c r="K3" s="539"/>
      <c r="L3" s="496" t="s">
        <v>1242</v>
      </c>
      <c r="Q3" s="33">
        <f>IF(OR(MIN(L9:L73)&lt;0,MAX(L9:L73)&gt;0),1,0)</f>
        <v>1</v>
      </c>
      <c r="R3" s="207" t="s">
        <v>177</v>
      </c>
    </row>
    <row r="4" spans="1:12" s="3" customFormat="1" ht="19.5" customHeight="1" thickBot="1">
      <c r="A4" s="504" t="str">
        <f>"za razdoblje "&amp;IF(Opci!E5&lt;&gt;"",TEXT(Opci!E5,"DD.MM.YYYY."),"__.__.____.")&amp;" do "&amp;IF(Opci!H5&lt;&gt;"",TEXT(Opci!H5,"DD.MM.YYYY."),"__.__.____.")</f>
        <v>za razdoblje 01.01.2015. do 31.12.2015.</v>
      </c>
      <c r="B4" s="540"/>
      <c r="C4" s="540"/>
      <c r="D4" s="540"/>
      <c r="E4" s="540"/>
      <c r="F4" s="540"/>
      <c r="G4" s="540"/>
      <c r="H4" s="540"/>
      <c r="I4" s="540"/>
      <c r="J4" s="540"/>
      <c r="K4" s="541"/>
      <c r="L4" s="497"/>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11250206587; GRAČAC ČISTOĆA d.o.o.</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492">
        <v>1</v>
      </c>
      <c r="B8" s="492"/>
      <c r="C8" s="492"/>
      <c r="D8" s="492"/>
      <c r="E8" s="492"/>
      <c r="F8" s="492"/>
      <c r="G8" s="492"/>
      <c r="H8" s="492"/>
      <c r="I8" s="122">
        <v>2</v>
      </c>
      <c r="J8" s="122">
        <v>3</v>
      </c>
      <c r="K8" s="121">
        <v>4</v>
      </c>
      <c r="L8" s="121">
        <v>5</v>
      </c>
      <c r="Q8" s="3">
        <f>IF(OR(MIN(RDG!K58:L69)&lt;0,MAX(RDG!K58:L69)&gt;0),1,0)</f>
        <v>0</v>
      </c>
      <c r="R8" s="207" t="s">
        <v>2817</v>
      </c>
    </row>
    <row r="9" spans="1:12" s="3" customFormat="1" ht="13.5" customHeight="1">
      <c r="A9" s="501" t="s">
        <v>1272</v>
      </c>
      <c r="B9" s="502"/>
      <c r="C9" s="502"/>
      <c r="D9" s="502"/>
      <c r="E9" s="502"/>
      <c r="F9" s="502"/>
      <c r="G9" s="502"/>
      <c r="H9" s="503"/>
      <c r="I9" s="6">
        <v>111</v>
      </c>
      <c r="J9" s="7"/>
      <c r="K9" s="79">
        <f>SUM(K10:K11)</f>
        <v>1119492</v>
      </c>
      <c r="L9" s="79">
        <f>SUM(L10:L11)</f>
        <v>1650933</v>
      </c>
    </row>
    <row r="10" spans="1:12" s="3" customFormat="1" ht="13.5" customHeight="1">
      <c r="A10" s="483" t="s">
        <v>1722</v>
      </c>
      <c r="B10" s="484"/>
      <c r="C10" s="484"/>
      <c r="D10" s="484"/>
      <c r="E10" s="484"/>
      <c r="F10" s="484"/>
      <c r="G10" s="484"/>
      <c r="H10" s="485"/>
      <c r="I10" s="4">
        <v>112</v>
      </c>
      <c r="J10" s="8"/>
      <c r="K10" s="60">
        <v>1119182</v>
      </c>
      <c r="L10" s="60">
        <v>1457298</v>
      </c>
    </row>
    <row r="11" spans="1:12" s="3" customFormat="1" ht="13.5" customHeight="1">
      <c r="A11" s="483" t="s">
        <v>322</v>
      </c>
      <c r="B11" s="484"/>
      <c r="C11" s="484"/>
      <c r="D11" s="484"/>
      <c r="E11" s="484"/>
      <c r="F11" s="484"/>
      <c r="G11" s="484"/>
      <c r="H11" s="485"/>
      <c r="I11" s="4">
        <v>113</v>
      </c>
      <c r="J11" s="8"/>
      <c r="K11" s="60">
        <v>310</v>
      </c>
      <c r="L11" s="60">
        <v>193635</v>
      </c>
    </row>
    <row r="12" spans="1:12" s="3" customFormat="1" ht="13.5" customHeight="1">
      <c r="A12" s="483" t="s">
        <v>669</v>
      </c>
      <c r="B12" s="484"/>
      <c r="C12" s="484"/>
      <c r="D12" s="484"/>
      <c r="E12" s="484"/>
      <c r="F12" s="484"/>
      <c r="G12" s="484"/>
      <c r="H12" s="485"/>
      <c r="I12" s="4">
        <v>114</v>
      </c>
      <c r="J12" s="8"/>
      <c r="K12" s="59">
        <f>K13+K14+K18+K22+K23+K24+K27+K28</f>
        <v>1435393</v>
      </c>
      <c r="L12" s="59">
        <f>L13+L14+L18+L22+L23+L24+L27+L28</f>
        <v>1554475</v>
      </c>
    </row>
    <row r="13" spans="1:12" s="3" customFormat="1" ht="15" customHeight="1">
      <c r="A13" s="483" t="s">
        <v>323</v>
      </c>
      <c r="B13" s="484"/>
      <c r="C13" s="484"/>
      <c r="D13" s="484"/>
      <c r="E13" s="484"/>
      <c r="F13" s="484"/>
      <c r="G13" s="484"/>
      <c r="H13" s="485"/>
      <c r="I13" s="4">
        <v>115</v>
      </c>
      <c r="J13" s="8"/>
      <c r="K13" s="60"/>
      <c r="L13" s="60"/>
    </row>
    <row r="14" spans="1:12" s="3" customFormat="1" ht="13.5" customHeight="1">
      <c r="A14" s="483" t="s">
        <v>1268</v>
      </c>
      <c r="B14" s="484"/>
      <c r="C14" s="484"/>
      <c r="D14" s="484"/>
      <c r="E14" s="484"/>
      <c r="F14" s="484"/>
      <c r="G14" s="484"/>
      <c r="H14" s="485"/>
      <c r="I14" s="4">
        <v>116</v>
      </c>
      <c r="J14" s="8"/>
      <c r="K14" s="59">
        <f>SUM(K15:K17)</f>
        <v>375398</v>
      </c>
      <c r="L14" s="59">
        <f>SUM(L15:L17)</f>
        <v>494273</v>
      </c>
    </row>
    <row r="15" spans="1:12" s="3" customFormat="1" ht="13.5" customHeight="1">
      <c r="A15" s="477" t="s">
        <v>2463</v>
      </c>
      <c r="B15" s="478"/>
      <c r="C15" s="478"/>
      <c r="D15" s="478"/>
      <c r="E15" s="478"/>
      <c r="F15" s="478"/>
      <c r="G15" s="478"/>
      <c r="H15" s="479"/>
      <c r="I15" s="4">
        <v>117</v>
      </c>
      <c r="J15" s="8"/>
      <c r="K15" s="60">
        <v>226317</v>
      </c>
      <c r="L15" s="60">
        <v>263995</v>
      </c>
    </row>
    <row r="16" spans="1:12" s="3" customFormat="1" ht="13.5" customHeight="1">
      <c r="A16" s="477" t="s">
        <v>2464</v>
      </c>
      <c r="B16" s="478"/>
      <c r="C16" s="478"/>
      <c r="D16" s="478"/>
      <c r="E16" s="478"/>
      <c r="F16" s="478"/>
      <c r="G16" s="478"/>
      <c r="H16" s="479"/>
      <c r="I16" s="4">
        <v>118</v>
      </c>
      <c r="J16" s="8"/>
      <c r="K16" s="60"/>
      <c r="L16" s="60"/>
    </row>
    <row r="17" spans="1:12" s="3" customFormat="1" ht="13.5" customHeight="1">
      <c r="A17" s="477" t="s">
        <v>2663</v>
      </c>
      <c r="B17" s="478"/>
      <c r="C17" s="478"/>
      <c r="D17" s="478"/>
      <c r="E17" s="478"/>
      <c r="F17" s="478"/>
      <c r="G17" s="478"/>
      <c r="H17" s="479"/>
      <c r="I17" s="4">
        <v>119</v>
      </c>
      <c r="J17" s="8"/>
      <c r="K17" s="60">
        <v>149081</v>
      </c>
      <c r="L17" s="60">
        <v>230278</v>
      </c>
    </row>
    <row r="18" spans="1:12" s="3" customFormat="1" ht="13.5" customHeight="1">
      <c r="A18" s="483" t="s">
        <v>1269</v>
      </c>
      <c r="B18" s="484"/>
      <c r="C18" s="484"/>
      <c r="D18" s="484"/>
      <c r="E18" s="484"/>
      <c r="F18" s="484"/>
      <c r="G18" s="484"/>
      <c r="H18" s="485"/>
      <c r="I18" s="4">
        <v>120</v>
      </c>
      <c r="J18" s="8"/>
      <c r="K18" s="59">
        <f>SUM(K19:K21)</f>
        <v>573293</v>
      </c>
      <c r="L18" s="59">
        <f>SUM(L19:L21)</f>
        <v>732447</v>
      </c>
    </row>
    <row r="19" spans="1:12" s="3" customFormat="1" ht="13.5" customHeight="1">
      <c r="A19" s="477" t="s">
        <v>2664</v>
      </c>
      <c r="B19" s="478"/>
      <c r="C19" s="478"/>
      <c r="D19" s="478"/>
      <c r="E19" s="478"/>
      <c r="F19" s="478"/>
      <c r="G19" s="478"/>
      <c r="H19" s="479"/>
      <c r="I19" s="4">
        <v>121</v>
      </c>
      <c r="J19" s="8"/>
      <c r="K19" s="60">
        <v>369627</v>
      </c>
      <c r="L19" s="60">
        <v>487561</v>
      </c>
    </row>
    <row r="20" spans="1:12" s="3" customFormat="1" ht="13.5" customHeight="1">
      <c r="A20" s="477" t="s">
        <v>2665</v>
      </c>
      <c r="B20" s="478"/>
      <c r="C20" s="478"/>
      <c r="D20" s="478"/>
      <c r="E20" s="478"/>
      <c r="F20" s="478"/>
      <c r="G20" s="478"/>
      <c r="H20" s="479"/>
      <c r="I20" s="4">
        <v>122</v>
      </c>
      <c r="J20" s="8"/>
      <c r="K20" s="60">
        <v>121536</v>
      </c>
      <c r="L20" s="60">
        <v>155898</v>
      </c>
    </row>
    <row r="21" spans="1:12" s="3" customFormat="1" ht="13.5" customHeight="1">
      <c r="A21" s="477" t="s">
        <v>2666</v>
      </c>
      <c r="B21" s="478"/>
      <c r="C21" s="478"/>
      <c r="D21" s="478"/>
      <c r="E21" s="478"/>
      <c r="F21" s="478"/>
      <c r="G21" s="478"/>
      <c r="H21" s="479"/>
      <c r="I21" s="4">
        <v>123</v>
      </c>
      <c r="J21" s="8"/>
      <c r="K21" s="60">
        <v>82130</v>
      </c>
      <c r="L21" s="60">
        <v>88988</v>
      </c>
    </row>
    <row r="22" spans="1:12" s="3" customFormat="1" ht="13.5" customHeight="1">
      <c r="A22" s="483" t="s">
        <v>324</v>
      </c>
      <c r="B22" s="484"/>
      <c r="C22" s="484"/>
      <c r="D22" s="484"/>
      <c r="E22" s="484"/>
      <c r="F22" s="484"/>
      <c r="G22" s="484"/>
      <c r="H22" s="485"/>
      <c r="I22" s="4">
        <v>124</v>
      </c>
      <c r="J22" s="8"/>
      <c r="K22" s="60">
        <v>44209</v>
      </c>
      <c r="L22" s="60">
        <v>241110</v>
      </c>
    </row>
    <row r="23" spans="1:12" s="3" customFormat="1" ht="13.5" customHeight="1">
      <c r="A23" s="483" t="s">
        <v>325</v>
      </c>
      <c r="B23" s="484"/>
      <c r="C23" s="484"/>
      <c r="D23" s="484"/>
      <c r="E23" s="484"/>
      <c r="F23" s="484"/>
      <c r="G23" s="484"/>
      <c r="H23" s="485"/>
      <c r="I23" s="4">
        <v>125</v>
      </c>
      <c r="J23" s="8"/>
      <c r="K23" s="60">
        <v>42493</v>
      </c>
      <c r="L23" s="60">
        <v>86645</v>
      </c>
    </row>
    <row r="24" spans="1:12" s="3" customFormat="1" ht="13.5" customHeight="1">
      <c r="A24" s="483" t="s">
        <v>1270</v>
      </c>
      <c r="B24" s="484"/>
      <c r="C24" s="484"/>
      <c r="D24" s="484"/>
      <c r="E24" s="484"/>
      <c r="F24" s="484"/>
      <c r="G24" s="484"/>
      <c r="H24" s="485"/>
      <c r="I24" s="4">
        <v>126</v>
      </c>
      <c r="J24" s="8"/>
      <c r="K24" s="59">
        <f>SUM(K25:K26)</f>
        <v>0</v>
      </c>
      <c r="L24" s="59">
        <f>SUM(L25:L26)</f>
        <v>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c r="L26" s="60"/>
    </row>
    <row r="27" spans="1:12" s="3" customFormat="1" ht="13.5" customHeight="1">
      <c r="A27" s="483" t="s">
        <v>326</v>
      </c>
      <c r="B27" s="484"/>
      <c r="C27" s="484"/>
      <c r="D27" s="484"/>
      <c r="E27" s="484"/>
      <c r="F27" s="484"/>
      <c r="G27" s="484"/>
      <c r="H27" s="485"/>
      <c r="I27" s="4">
        <v>129</v>
      </c>
      <c r="J27" s="8"/>
      <c r="K27" s="60">
        <v>400000</v>
      </c>
      <c r="L27" s="60"/>
    </row>
    <row r="28" spans="1:12" s="3" customFormat="1" ht="13.5" customHeight="1">
      <c r="A28" s="483" t="s">
        <v>1079</v>
      </c>
      <c r="B28" s="484"/>
      <c r="C28" s="484"/>
      <c r="D28" s="484"/>
      <c r="E28" s="484"/>
      <c r="F28" s="484"/>
      <c r="G28" s="484"/>
      <c r="H28" s="485"/>
      <c r="I28" s="4">
        <v>130</v>
      </c>
      <c r="J28" s="8"/>
      <c r="K28" s="60"/>
      <c r="L28" s="60"/>
    </row>
    <row r="29" spans="1:12" s="3" customFormat="1" ht="13.5" customHeight="1">
      <c r="A29" s="483" t="s">
        <v>53</v>
      </c>
      <c r="B29" s="484"/>
      <c r="C29" s="484"/>
      <c r="D29" s="484"/>
      <c r="E29" s="484"/>
      <c r="F29" s="484"/>
      <c r="G29" s="484"/>
      <c r="H29" s="485"/>
      <c r="I29" s="4">
        <v>131</v>
      </c>
      <c r="J29" s="8"/>
      <c r="K29" s="59">
        <f>SUM(K30:K34)</f>
        <v>417859</v>
      </c>
      <c r="L29" s="59">
        <f>SUM(L30:L34)</f>
        <v>538448</v>
      </c>
    </row>
    <row r="30" spans="1:12" s="3" customFormat="1" ht="27.75" customHeight="1">
      <c r="A30" s="483" t="s">
        <v>82</v>
      </c>
      <c r="B30" s="484"/>
      <c r="C30" s="484"/>
      <c r="D30" s="484"/>
      <c r="E30" s="484"/>
      <c r="F30" s="484"/>
      <c r="G30" s="484"/>
      <c r="H30" s="485"/>
      <c r="I30" s="4">
        <v>132</v>
      </c>
      <c r="J30" s="8"/>
      <c r="K30" s="60"/>
      <c r="L30" s="60"/>
    </row>
    <row r="31" spans="1:12" s="3" customFormat="1" ht="27.75" customHeight="1">
      <c r="A31" s="483" t="s">
        <v>215</v>
      </c>
      <c r="B31" s="484"/>
      <c r="C31" s="484"/>
      <c r="D31" s="484"/>
      <c r="E31" s="484"/>
      <c r="F31" s="484"/>
      <c r="G31" s="484"/>
      <c r="H31" s="485"/>
      <c r="I31" s="4">
        <v>133</v>
      </c>
      <c r="J31" s="8"/>
      <c r="K31" s="60">
        <v>112</v>
      </c>
      <c r="L31" s="60">
        <v>198</v>
      </c>
    </row>
    <row r="32" spans="1:12" s="3" customFormat="1" ht="13.5" customHeight="1">
      <c r="A32" s="483" t="s">
        <v>242</v>
      </c>
      <c r="B32" s="484"/>
      <c r="C32" s="484"/>
      <c r="D32" s="484"/>
      <c r="E32" s="484"/>
      <c r="F32" s="484"/>
      <c r="G32" s="484"/>
      <c r="H32" s="485"/>
      <c r="I32" s="4">
        <v>134</v>
      </c>
      <c r="J32" s="8"/>
      <c r="K32" s="60"/>
      <c r="L32" s="60"/>
    </row>
    <row r="33" spans="1:12" s="3" customFormat="1" ht="13.5" customHeight="1">
      <c r="A33" s="483" t="s">
        <v>78</v>
      </c>
      <c r="B33" s="484"/>
      <c r="C33" s="484"/>
      <c r="D33" s="484"/>
      <c r="E33" s="484"/>
      <c r="F33" s="484"/>
      <c r="G33" s="484"/>
      <c r="H33" s="485"/>
      <c r="I33" s="4">
        <v>135</v>
      </c>
      <c r="J33" s="8"/>
      <c r="K33" s="60"/>
      <c r="L33" s="60"/>
    </row>
    <row r="34" spans="1:12" s="3" customFormat="1" ht="13.5" customHeight="1">
      <c r="A34" s="483" t="s">
        <v>243</v>
      </c>
      <c r="B34" s="484"/>
      <c r="C34" s="484"/>
      <c r="D34" s="484"/>
      <c r="E34" s="484"/>
      <c r="F34" s="484"/>
      <c r="G34" s="484"/>
      <c r="H34" s="485"/>
      <c r="I34" s="4">
        <v>136</v>
      </c>
      <c r="J34" s="8"/>
      <c r="K34" s="60">
        <v>417747</v>
      </c>
      <c r="L34" s="60">
        <v>538250</v>
      </c>
    </row>
    <row r="35" spans="1:12" s="3" customFormat="1" ht="13.5" customHeight="1">
      <c r="A35" s="483" t="s">
        <v>54</v>
      </c>
      <c r="B35" s="484"/>
      <c r="C35" s="484"/>
      <c r="D35" s="484"/>
      <c r="E35" s="484"/>
      <c r="F35" s="484"/>
      <c r="G35" s="484"/>
      <c r="H35" s="485"/>
      <c r="I35" s="4">
        <v>137</v>
      </c>
      <c r="J35" s="8"/>
      <c r="K35" s="59">
        <f>SUM(K36:K39)</f>
        <v>20617</v>
      </c>
      <c r="L35" s="59">
        <f>SUM(L36:L39)</f>
        <v>699</v>
      </c>
    </row>
    <row r="36" spans="1:12" s="3" customFormat="1" ht="13.5" customHeight="1">
      <c r="A36" s="483" t="s">
        <v>2668</v>
      </c>
      <c r="B36" s="484"/>
      <c r="C36" s="484"/>
      <c r="D36" s="484"/>
      <c r="E36" s="484"/>
      <c r="F36" s="484"/>
      <c r="G36" s="484"/>
      <c r="H36" s="485"/>
      <c r="I36" s="4">
        <v>138</v>
      </c>
      <c r="J36" s="8"/>
      <c r="K36" s="60"/>
      <c r="L36" s="60"/>
    </row>
    <row r="37" spans="1:12" s="3" customFormat="1" ht="27.75" customHeight="1">
      <c r="A37" s="483" t="s">
        <v>2667</v>
      </c>
      <c r="B37" s="484"/>
      <c r="C37" s="484"/>
      <c r="D37" s="484"/>
      <c r="E37" s="484"/>
      <c r="F37" s="484"/>
      <c r="G37" s="484"/>
      <c r="H37" s="485"/>
      <c r="I37" s="4">
        <v>139</v>
      </c>
      <c r="J37" s="8"/>
      <c r="K37" s="60"/>
      <c r="L37" s="60"/>
    </row>
    <row r="38" spans="1:12" s="3" customFormat="1" ht="13.5" customHeight="1">
      <c r="A38" s="483" t="s">
        <v>79</v>
      </c>
      <c r="B38" s="484"/>
      <c r="C38" s="484"/>
      <c r="D38" s="484"/>
      <c r="E38" s="484"/>
      <c r="F38" s="484"/>
      <c r="G38" s="484"/>
      <c r="H38" s="485"/>
      <c r="I38" s="4">
        <v>140</v>
      </c>
      <c r="J38" s="8"/>
      <c r="K38" s="60"/>
      <c r="L38" s="60"/>
    </row>
    <row r="39" spans="1:12" s="3" customFormat="1" ht="13.5" customHeight="1">
      <c r="A39" s="483" t="s">
        <v>2669</v>
      </c>
      <c r="B39" s="484"/>
      <c r="C39" s="484"/>
      <c r="D39" s="484"/>
      <c r="E39" s="484"/>
      <c r="F39" s="484"/>
      <c r="G39" s="484"/>
      <c r="H39" s="485"/>
      <c r="I39" s="4">
        <v>141</v>
      </c>
      <c r="J39" s="8"/>
      <c r="K39" s="60">
        <v>20617</v>
      </c>
      <c r="L39" s="60">
        <v>699</v>
      </c>
    </row>
    <row r="40" spans="1:12" s="3" customFormat="1" ht="13.5" customHeight="1">
      <c r="A40" s="483" t="s">
        <v>1024</v>
      </c>
      <c r="B40" s="484"/>
      <c r="C40" s="484"/>
      <c r="D40" s="484"/>
      <c r="E40" s="484"/>
      <c r="F40" s="484"/>
      <c r="G40" s="484"/>
      <c r="H40" s="485"/>
      <c r="I40" s="4">
        <v>142</v>
      </c>
      <c r="J40" s="8"/>
      <c r="K40" s="60"/>
      <c r="L40" s="60"/>
    </row>
    <row r="41" spans="1:12" s="3" customFormat="1" ht="13.5" customHeight="1">
      <c r="A41" s="483" t="s">
        <v>1025</v>
      </c>
      <c r="B41" s="484"/>
      <c r="C41" s="484"/>
      <c r="D41" s="484"/>
      <c r="E41" s="484"/>
      <c r="F41" s="484"/>
      <c r="G41" s="484"/>
      <c r="H41" s="485"/>
      <c r="I41" s="4">
        <v>143</v>
      </c>
      <c r="J41" s="8"/>
      <c r="K41" s="60"/>
      <c r="L41" s="60"/>
    </row>
    <row r="42" spans="1:12" s="3" customFormat="1" ht="13.5" customHeight="1">
      <c r="A42" s="483" t="s">
        <v>80</v>
      </c>
      <c r="B42" s="484"/>
      <c r="C42" s="484"/>
      <c r="D42" s="484"/>
      <c r="E42" s="484"/>
      <c r="F42" s="484"/>
      <c r="G42" s="484"/>
      <c r="H42" s="485"/>
      <c r="I42" s="4">
        <v>144</v>
      </c>
      <c r="J42" s="8"/>
      <c r="K42" s="60"/>
      <c r="L42" s="60"/>
    </row>
    <row r="43" spans="1:12" s="3" customFormat="1" ht="13.5" customHeight="1">
      <c r="A43" s="483" t="s">
        <v>81</v>
      </c>
      <c r="B43" s="484"/>
      <c r="C43" s="484"/>
      <c r="D43" s="484"/>
      <c r="E43" s="484"/>
      <c r="F43" s="484"/>
      <c r="G43" s="484"/>
      <c r="H43" s="485"/>
      <c r="I43" s="4">
        <v>145</v>
      </c>
      <c r="J43" s="8"/>
      <c r="K43" s="60"/>
      <c r="L43" s="60"/>
    </row>
    <row r="44" spans="1:12" s="3" customFormat="1" ht="13.5" customHeight="1">
      <c r="A44" s="483" t="s">
        <v>55</v>
      </c>
      <c r="B44" s="484"/>
      <c r="C44" s="484"/>
      <c r="D44" s="484"/>
      <c r="E44" s="484"/>
      <c r="F44" s="484"/>
      <c r="G44" s="484"/>
      <c r="H44" s="485"/>
      <c r="I44" s="4">
        <v>146</v>
      </c>
      <c r="J44" s="8"/>
      <c r="K44" s="59">
        <f>K9+K29+K40+K42</f>
        <v>1537351</v>
      </c>
      <c r="L44" s="59">
        <f>L9+L29+L40+L42</f>
        <v>2189381</v>
      </c>
    </row>
    <row r="45" spans="1:12" s="3" customFormat="1" ht="13.5" customHeight="1">
      <c r="A45" s="483" t="s">
        <v>56</v>
      </c>
      <c r="B45" s="484"/>
      <c r="C45" s="484"/>
      <c r="D45" s="484"/>
      <c r="E45" s="484"/>
      <c r="F45" s="484"/>
      <c r="G45" s="484"/>
      <c r="H45" s="485"/>
      <c r="I45" s="4">
        <v>147</v>
      </c>
      <c r="J45" s="8"/>
      <c r="K45" s="59">
        <f>K12+K35+K41+K43</f>
        <v>1456010</v>
      </c>
      <c r="L45" s="59">
        <f>L12+L35+L41+L43</f>
        <v>1555174</v>
      </c>
    </row>
    <row r="46" spans="1:12" s="3" customFormat="1" ht="13.5" customHeight="1">
      <c r="A46" s="483" t="s">
        <v>1825</v>
      </c>
      <c r="B46" s="484"/>
      <c r="C46" s="484"/>
      <c r="D46" s="484"/>
      <c r="E46" s="484"/>
      <c r="F46" s="484"/>
      <c r="G46" s="484"/>
      <c r="H46" s="485"/>
      <c r="I46" s="4">
        <v>148</v>
      </c>
      <c r="J46" s="8"/>
      <c r="K46" s="59">
        <f>K44-K45</f>
        <v>81341</v>
      </c>
      <c r="L46" s="59">
        <f>L44-L45</f>
        <v>634207</v>
      </c>
    </row>
    <row r="47" spans="1:12" s="3" customFormat="1" ht="13.5" customHeight="1">
      <c r="A47" s="516" t="s">
        <v>58</v>
      </c>
      <c r="B47" s="517"/>
      <c r="C47" s="517"/>
      <c r="D47" s="517"/>
      <c r="E47" s="517"/>
      <c r="F47" s="517"/>
      <c r="G47" s="517"/>
      <c r="H47" s="518"/>
      <c r="I47" s="4">
        <v>149</v>
      </c>
      <c r="J47" s="8"/>
      <c r="K47" s="59">
        <f>IF(K44&gt;K45,K44-K45,0)</f>
        <v>81341</v>
      </c>
      <c r="L47" s="59">
        <f>IF(L44&gt;L45,L44-L45,0)</f>
        <v>634207</v>
      </c>
    </row>
    <row r="48" spans="1:12" s="3" customFormat="1" ht="13.5" customHeight="1">
      <c r="A48" s="516" t="s">
        <v>59</v>
      </c>
      <c r="B48" s="517"/>
      <c r="C48" s="517"/>
      <c r="D48" s="517"/>
      <c r="E48" s="517"/>
      <c r="F48" s="517"/>
      <c r="G48" s="517"/>
      <c r="H48" s="518"/>
      <c r="I48" s="4">
        <v>150</v>
      </c>
      <c r="J48" s="8"/>
      <c r="K48" s="59">
        <f>IF(K45&gt;K44,K45-K44,0)</f>
        <v>0</v>
      </c>
      <c r="L48" s="59">
        <f>IF(L45&gt;L44,L45-L44,0)</f>
        <v>0</v>
      </c>
    </row>
    <row r="49" spans="1:12" s="3" customFormat="1" ht="13.5" customHeight="1">
      <c r="A49" s="483" t="s">
        <v>57</v>
      </c>
      <c r="B49" s="484"/>
      <c r="C49" s="484"/>
      <c r="D49" s="484"/>
      <c r="E49" s="484"/>
      <c r="F49" s="484"/>
      <c r="G49" s="484"/>
      <c r="H49" s="485"/>
      <c r="I49" s="4">
        <v>151</v>
      </c>
      <c r="J49" s="8"/>
      <c r="K49" s="60">
        <v>16341</v>
      </c>
      <c r="L49" s="60">
        <v>63484</v>
      </c>
    </row>
    <row r="50" spans="1:12" s="3" customFormat="1" ht="13.5" customHeight="1">
      <c r="A50" s="483" t="s">
        <v>1826</v>
      </c>
      <c r="B50" s="484"/>
      <c r="C50" s="484"/>
      <c r="D50" s="484"/>
      <c r="E50" s="484"/>
      <c r="F50" s="484"/>
      <c r="G50" s="484"/>
      <c r="H50" s="485"/>
      <c r="I50" s="4">
        <v>152</v>
      </c>
      <c r="J50" s="8"/>
      <c r="K50" s="59">
        <f>K46-K49</f>
        <v>65000</v>
      </c>
      <c r="L50" s="59">
        <f>L46-L49</f>
        <v>570723</v>
      </c>
    </row>
    <row r="51" spans="1:12" s="3" customFormat="1" ht="13.5" customHeight="1">
      <c r="A51" s="516" t="s">
        <v>1021</v>
      </c>
      <c r="B51" s="517"/>
      <c r="C51" s="517"/>
      <c r="D51" s="517"/>
      <c r="E51" s="517"/>
      <c r="F51" s="517"/>
      <c r="G51" s="517"/>
      <c r="H51" s="518"/>
      <c r="I51" s="4">
        <v>153</v>
      </c>
      <c r="J51" s="8"/>
      <c r="K51" s="59">
        <f>IF(K50&gt;0,K50,0)</f>
        <v>65000</v>
      </c>
      <c r="L51" s="59">
        <f>IF(L50&gt;0,L50,0)</f>
        <v>570723</v>
      </c>
    </row>
    <row r="52" spans="1:12" s="3" customFormat="1" ht="13.5" customHeight="1">
      <c r="A52" s="551" t="s">
        <v>60</v>
      </c>
      <c r="B52" s="552"/>
      <c r="C52" s="552"/>
      <c r="D52" s="552"/>
      <c r="E52" s="552"/>
      <c r="F52" s="552"/>
      <c r="G52" s="552"/>
      <c r="H52" s="553"/>
      <c r="I52" s="5">
        <v>154</v>
      </c>
      <c r="J52" s="9"/>
      <c r="K52" s="71">
        <f>IF(K50&lt;0,-K50,0)</f>
        <v>0</v>
      </c>
      <c r="L52" s="71">
        <f>IF(L50&lt;0,-L50,0)</f>
        <v>0</v>
      </c>
    </row>
    <row r="53" spans="1:12" s="3" customFormat="1" ht="15" customHeight="1">
      <c r="A53" s="507" t="s">
        <v>2049</v>
      </c>
      <c r="B53" s="513"/>
      <c r="C53" s="513"/>
      <c r="D53" s="513"/>
      <c r="E53" s="513"/>
      <c r="F53" s="513"/>
      <c r="G53" s="513"/>
      <c r="H53" s="513"/>
      <c r="I53" s="554"/>
      <c r="J53" s="554"/>
      <c r="K53" s="554"/>
      <c r="L53" s="555"/>
    </row>
    <row r="54" spans="1:12" s="3" customFormat="1" ht="13.5" customHeight="1">
      <c r="A54" s="525" t="s">
        <v>1015</v>
      </c>
      <c r="B54" s="526"/>
      <c r="C54" s="526"/>
      <c r="D54" s="526"/>
      <c r="E54" s="526"/>
      <c r="F54" s="526"/>
      <c r="G54" s="526"/>
      <c r="H54" s="526"/>
      <c r="I54" s="546"/>
      <c r="J54" s="546"/>
      <c r="K54" s="546"/>
      <c r="L54" s="547"/>
    </row>
    <row r="55" spans="1:12" s="3" customFormat="1" ht="13.5" customHeight="1">
      <c r="A55" s="548" t="s">
        <v>89</v>
      </c>
      <c r="B55" s="549"/>
      <c r="C55" s="549"/>
      <c r="D55" s="549"/>
      <c r="E55" s="549"/>
      <c r="F55" s="549"/>
      <c r="G55" s="549"/>
      <c r="H55" s="550"/>
      <c r="I55" s="11">
        <v>155</v>
      </c>
      <c r="J55" s="8"/>
      <c r="K55" s="60"/>
      <c r="L55" s="60"/>
    </row>
    <row r="56" spans="1:12" s="3" customFormat="1" ht="13.5" customHeight="1">
      <c r="A56" s="548" t="s">
        <v>90</v>
      </c>
      <c r="B56" s="549"/>
      <c r="C56" s="549"/>
      <c r="D56" s="549"/>
      <c r="E56" s="549"/>
      <c r="F56" s="549"/>
      <c r="G56" s="549"/>
      <c r="H56" s="550"/>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501" t="s">
        <v>1801</v>
      </c>
      <c r="B58" s="502"/>
      <c r="C58" s="502"/>
      <c r="D58" s="502"/>
      <c r="E58" s="502"/>
      <c r="F58" s="502"/>
      <c r="G58" s="502"/>
      <c r="H58" s="503"/>
      <c r="I58" s="118">
        <v>157</v>
      </c>
      <c r="J58" s="12"/>
      <c r="K58" s="58"/>
      <c r="L58" s="58"/>
    </row>
    <row r="59" spans="1:12" s="3" customFormat="1" ht="13.5" customHeight="1">
      <c r="A59" s="483" t="s">
        <v>61</v>
      </c>
      <c r="B59" s="484"/>
      <c r="C59" s="484"/>
      <c r="D59" s="484"/>
      <c r="E59" s="484"/>
      <c r="F59" s="484"/>
      <c r="G59" s="484"/>
      <c r="H59" s="485"/>
      <c r="I59" s="4">
        <v>158</v>
      </c>
      <c r="J59" s="8"/>
      <c r="K59" s="59">
        <f>SUM(K60:K66)</f>
        <v>0</v>
      </c>
      <c r="L59" s="59">
        <f>SUM(L60:L66)</f>
        <v>0</v>
      </c>
    </row>
    <row r="60" spans="1:12" s="3" customFormat="1" ht="13.5" customHeight="1">
      <c r="A60" s="483" t="s">
        <v>83</v>
      </c>
      <c r="B60" s="484"/>
      <c r="C60" s="484"/>
      <c r="D60" s="484"/>
      <c r="E60" s="484"/>
      <c r="F60" s="484"/>
      <c r="G60" s="484"/>
      <c r="H60" s="485"/>
      <c r="I60" s="4">
        <v>159</v>
      </c>
      <c r="J60" s="8"/>
      <c r="K60" s="60"/>
      <c r="L60" s="60"/>
    </row>
    <row r="61" spans="1:12" s="3" customFormat="1" ht="25.5" customHeight="1">
      <c r="A61" s="483" t="s">
        <v>84</v>
      </c>
      <c r="B61" s="484"/>
      <c r="C61" s="484"/>
      <c r="D61" s="484"/>
      <c r="E61" s="484"/>
      <c r="F61" s="484"/>
      <c r="G61" s="484"/>
      <c r="H61" s="485"/>
      <c r="I61" s="4">
        <v>160</v>
      </c>
      <c r="J61" s="8"/>
      <c r="K61" s="60"/>
      <c r="L61" s="60"/>
    </row>
    <row r="62" spans="1:12" s="3" customFormat="1" ht="26.25" customHeight="1">
      <c r="A62" s="483" t="s">
        <v>2516</v>
      </c>
      <c r="B62" s="484"/>
      <c r="C62" s="484"/>
      <c r="D62" s="484"/>
      <c r="E62" s="484"/>
      <c r="F62" s="484"/>
      <c r="G62" s="484"/>
      <c r="H62" s="485"/>
      <c r="I62" s="4">
        <v>161</v>
      </c>
      <c r="J62" s="8"/>
      <c r="K62" s="60"/>
      <c r="L62" s="60"/>
    </row>
    <row r="63" spans="1:12" s="3" customFormat="1" ht="13.5" customHeight="1">
      <c r="A63" s="483" t="s">
        <v>85</v>
      </c>
      <c r="B63" s="484"/>
      <c r="C63" s="484"/>
      <c r="D63" s="484"/>
      <c r="E63" s="484"/>
      <c r="F63" s="484"/>
      <c r="G63" s="484"/>
      <c r="H63" s="485"/>
      <c r="I63" s="4">
        <v>162</v>
      </c>
      <c r="J63" s="8"/>
      <c r="K63" s="60"/>
      <c r="L63" s="60"/>
    </row>
    <row r="64" spans="1:12" s="3" customFormat="1" ht="13.5" customHeight="1">
      <c r="A64" s="483" t="s">
        <v>86</v>
      </c>
      <c r="B64" s="484"/>
      <c r="C64" s="484"/>
      <c r="D64" s="484"/>
      <c r="E64" s="484"/>
      <c r="F64" s="484"/>
      <c r="G64" s="484"/>
      <c r="H64" s="485"/>
      <c r="I64" s="4">
        <v>163</v>
      </c>
      <c r="J64" s="8"/>
      <c r="K64" s="60"/>
      <c r="L64" s="60"/>
    </row>
    <row r="65" spans="1:12" s="3" customFormat="1" ht="13.5" customHeight="1">
      <c r="A65" s="483" t="s">
        <v>87</v>
      </c>
      <c r="B65" s="484"/>
      <c r="C65" s="484"/>
      <c r="D65" s="484"/>
      <c r="E65" s="484"/>
      <c r="F65" s="484"/>
      <c r="G65" s="484"/>
      <c r="H65" s="485"/>
      <c r="I65" s="4">
        <v>164</v>
      </c>
      <c r="J65" s="8"/>
      <c r="K65" s="60"/>
      <c r="L65" s="60"/>
    </row>
    <row r="66" spans="1:12" s="3" customFormat="1" ht="13.5" customHeight="1">
      <c r="A66" s="483" t="s">
        <v>88</v>
      </c>
      <c r="B66" s="484"/>
      <c r="C66" s="484"/>
      <c r="D66" s="484"/>
      <c r="E66" s="484"/>
      <c r="F66" s="484"/>
      <c r="G66" s="484"/>
      <c r="H66" s="485"/>
      <c r="I66" s="4">
        <v>165</v>
      </c>
      <c r="J66" s="8"/>
      <c r="K66" s="60"/>
      <c r="L66" s="60"/>
    </row>
    <row r="67" spans="1:12" s="3" customFormat="1" ht="13.5" customHeight="1">
      <c r="A67" s="483" t="s">
        <v>62</v>
      </c>
      <c r="B67" s="484"/>
      <c r="C67" s="484"/>
      <c r="D67" s="484"/>
      <c r="E67" s="484"/>
      <c r="F67" s="484"/>
      <c r="G67" s="484"/>
      <c r="H67" s="485"/>
      <c r="I67" s="4">
        <v>166</v>
      </c>
      <c r="J67" s="8"/>
      <c r="K67" s="60"/>
      <c r="L67" s="60"/>
    </row>
    <row r="68" spans="1:12" s="3" customFormat="1" ht="27" customHeight="1">
      <c r="A68" s="483" t="s">
        <v>1022</v>
      </c>
      <c r="B68" s="484"/>
      <c r="C68" s="484"/>
      <c r="D68" s="484"/>
      <c r="E68" s="484"/>
      <c r="F68" s="484"/>
      <c r="G68" s="484"/>
      <c r="H68" s="485"/>
      <c r="I68" s="4">
        <v>167</v>
      </c>
      <c r="J68" s="8"/>
      <c r="K68" s="59">
        <f>K59-K67</f>
        <v>0</v>
      </c>
      <c r="L68" s="59">
        <f>L59-L67</f>
        <v>0</v>
      </c>
    </row>
    <row r="69" spans="1:12" s="3" customFormat="1" ht="13.5" customHeight="1">
      <c r="A69" s="483" t="s">
        <v>1023</v>
      </c>
      <c r="B69" s="484"/>
      <c r="C69" s="484"/>
      <c r="D69" s="484"/>
      <c r="E69" s="484"/>
      <c r="F69" s="484"/>
      <c r="G69" s="484"/>
      <c r="H69" s="485"/>
      <c r="I69" s="4">
        <v>168</v>
      </c>
      <c r="J69" s="8"/>
      <c r="K69" s="71">
        <f>K58+K68</f>
        <v>0</v>
      </c>
      <c r="L69" s="71">
        <f>L58+L68</f>
        <v>0</v>
      </c>
    </row>
    <row r="70" spans="1:12" s="3" customFormat="1" ht="15" customHeight="1">
      <c r="A70" s="507" t="s">
        <v>1017</v>
      </c>
      <c r="B70" s="513"/>
      <c r="C70" s="513"/>
      <c r="D70" s="513"/>
      <c r="E70" s="513"/>
      <c r="F70" s="513"/>
      <c r="G70" s="513"/>
      <c r="H70" s="513"/>
      <c r="I70" s="554"/>
      <c r="J70" s="554"/>
      <c r="K70" s="554"/>
      <c r="L70" s="555"/>
    </row>
    <row r="71" spans="1:12" s="3" customFormat="1" ht="13.5" customHeight="1">
      <c r="A71" s="525" t="s">
        <v>1016</v>
      </c>
      <c r="B71" s="526"/>
      <c r="C71" s="526"/>
      <c r="D71" s="526"/>
      <c r="E71" s="526"/>
      <c r="F71" s="526"/>
      <c r="G71" s="526"/>
      <c r="H71" s="526"/>
      <c r="I71" s="546"/>
      <c r="J71" s="546"/>
      <c r="K71" s="546"/>
      <c r="L71" s="547"/>
    </row>
    <row r="72" spans="1:12" s="3" customFormat="1" ht="13.5" customHeight="1">
      <c r="A72" s="548" t="s">
        <v>89</v>
      </c>
      <c r="B72" s="549"/>
      <c r="C72" s="549"/>
      <c r="D72" s="549"/>
      <c r="E72" s="549"/>
      <c r="F72" s="549"/>
      <c r="G72" s="549"/>
      <c r="H72" s="550"/>
      <c r="I72" s="11">
        <v>169</v>
      </c>
      <c r="J72" s="8"/>
      <c r="K72" s="60"/>
      <c r="L72" s="60"/>
    </row>
    <row r="73" spans="1:12" s="3" customFormat="1" ht="13.5" customHeight="1">
      <c r="A73" s="556" t="s">
        <v>90</v>
      </c>
      <c r="B73" s="557"/>
      <c r="C73" s="557"/>
      <c r="D73" s="557"/>
      <c r="E73" s="557"/>
      <c r="F73" s="557"/>
      <c r="G73" s="557"/>
      <c r="H73" s="558"/>
      <c r="I73" s="13">
        <v>170</v>
      </c>
      <c r="J73" s="14"/>
      <c r="K73" s="61"/>
      <c r="L73" s="61"/>
    </row>
    <row r="74" ht="4.5" customHeight="1"/>
    <row r="75" ht="12.75" hidden="1"/>
    <row r="76" ht="12.75" hidden="1"/>
  </sheetData>
  <sheetProtection password="C79A" sheet="1" objects="1" scenarios="1"/>
  <mergeCells count="72">
    <mergeCell ref="A65:H65"/>
    <mergeCell ref="A66:H66"/>
    <mergeCell ref="A59:H59"/>
    <mergeCell ref="A60:H60"/>
    <mergeCell ref="A61:H61"/>
    <mergeCell ref="A62:H62"/>
    <mergeCell ref="A48:H48"/>
    <mergeCell ref="A72:H72"/>
    <mergeCell ref="A73:H73"/>
    <mergeCell ref="A67:H67"/>
    <mergeCell ref="A68:H68"/>
    <mergeCell ref="A69:H69"/>
    <mergeCell ref="A71:L71"/>
    <mergeCell ref="A70:L70"/>
    <mergeCell ref="A63:H63"/>
    <mergeCell ref="A64:H64"/>
    <mergeCell ref="A42:H42"/>
    <mergeCell ref="A1:B2"/>
    <mergeCell ref="A55:H55"/>
    <mergeCell ref="A56:H56"/>
    <mergeCell ref="A51:H51"/>
    <mergeCell ref="A52:H52"/>
    <mergeCell ref="A53:L53"/>
    <mergeCell ref="A49:H49"/>
    <mergeCell ref="A50:H50"/>
    <mergeCell ref="A47:H47"/>
    <mergeCell ref="A15:H15"/>
    <mergeCell ref="A16:H16"/>
    <mergeCell ref="A25:H25"/>
    <mergeCell ref="A26:H26"/>
    <mergeCell ref="A37:H37"/>
    <mergeCell ref="A38:H38"/>
    <mergeCell ref="A35:H35"/>
    <mergeCell ref="A36:H36"/>
    <mergeCell ref="A34:H34"/>
    <mergeCell ref="A31:H31"/>
    <mergeCell ref="A18:H18"/>
    <mergeCell ref="A32:H32"/>
    <mergeCell ref="A33:H33"/>
    <mergeCell ref="A29:H29"/>
    <mergeCell ref="A30:H30"/>
    <mergeCell ref="A58:H58"/>
    <mergeCell ref="A40:H40"/>
    <mergeCell ref="A41:H41"/>
    <mergeCell ref="A54:L54"/>
    <mergeCell ref="A45:H45"/>
    <mergeCell ref="A57:L57"/>
    <mergeCell ref="A19:H19"/>
    <mergeCell ref="A20:H20"/>
    <mergeCell ref="A27:H27"/>
    <mergeCell ref="A28:H28"/>
    <mergeCell ref="A23:H23"/>
    <mergeCell ref="A46:H46"/>
    <mergeCell ref="A43:H43"/>
    <mergeCell ref="A44:H44"/>
    <mergeCell ref="A39:H39"/>
    <mergeCell ref="A10:H10"/>
    <mergeCell ref="A9:H9"/>
    <mergeCell ref="A11:H11"/>
    <mergeCell ref="A24:H24"/>
    <mergeCell ref="A21:H21"/>
    <mergeCell ref="A22:H22"/>
    <mergeCell ref="A12:H12"/>
    <mergeCell ref="A13:H13"/>
    <mergeCell ref="A14:H14"/>
    <mergeCell ref="A17:H17"/>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K142" sqref="K142:L14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3" t="s">
        <v>1736</v>
      </c>
      <c r="B1" s="274"/>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5"/>
      <c r="B2" s="276"/>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496"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01.01.2015. do 31.12.2015.</v>
      </c>
      <c r="B4" s="587"/>
      <c r="C4" s="587"/>
      <c r="D4" s="587"/>
      <c r="E4" s="587"/>
      <c r="F4" s="587"/>
      <c r="G4" s="587"/>
      <c r="H4" s="587"/>
      <c r="I4" s="587"/>
      <c r="J4" s="587"/>
      <c r="K4" s="585"/>
      <c r="L4" s="560"/>
    </row>
    <row r="5" spans="1:12" s="3" customFormat="1" ht="4.5" customHeight="1">
      <c r="A5" s="56"/>
      <c r="B5" s="57"/>
      <c r="C5" s="57"/>
      <c r="D5" s="57"/>
      <c r="E5" s="57"/>
      <c r="F5" s="57"/>
      <c r="G5" s="57"/>
      <c r="H5" s="57"/>
      <c r="I5" s="57"/>
      <c r="J5" s="57"/>
      <c r="K5" s="52"/>
      <c r="L5" s="66"/>
    </row>
    <row r="6" spans="1:12" s="3" customFormat="1" ht="19.5" customHeight="1">
      <c r="A6" s="486" t="str">
        <f>"Obveznik: "&amp;IF(Opci!C23&lt;&gt;"",Opci!C23,"________")&amp;"; "&amp;IF(Opci!C25&lt;&gt;"",Opci!C25,"_____________________________________________________________"&amp;"; "&amp;IF(Opci!F27&lt;&gt;"",Opci!F27,"_______________"))</f>
        <v>Obveznik: 11250206587; GRAČAC ČISTOĆA d.o.o.</v>
      </c>
      <c r="B6" s="487"/>
      <c r="C6" s="487"/>
      <c r="D6" s="487"/>
      <c r="E6" s="487"/>
      <c r="F6" s="487"/>
      <c r="G6" s="487"/>
      <c r="H6" s="487"/>
      <c r="I6" s="487"/>
      <c r="J6" s="487"/>
      <c r="K6" s="487"/>
      <c r="L6" s="488"/>
    </row>
    <row r="7" spans="1:12" s="3" customFormat="1" ht="24.75" customHeight="1" thickBot="1">
      <c r="A7" s="563" t="s">
        <v>2658</v>
      </c>
      <c r="B7" s="563"/>
      <c r="C7" s="563"/>
      <c r="D7" s="563"/>
      <c r="E7" s="563"/>
      <c r="F7" s="563"/>
      <c r="G7" s="563"/>
      <c r="H7" s="563"/>
      <c r="I7" s="564"/>
      <c r="J7" s="114" t="s">
        <v>2814</v>
      </c>
      <c r="K7" s="115" t="s">
        <v>1720</v>
      </c>
      <c r="L7" s="115" t="s">
        <v>1721</v>
      </c>
    </row>
    <row r="8" spans="1:12" s="3" customFormat="1" ht="13.5" customHeight="1">
      <c r="A8" s="561">
        <v>1</v>
      </c>
      <c r="B8" s="561"/>
      <c r="C8" s="561"/>
      <c r="D8" s="561"/>
      <c r="E8" s="561"/>
      <c r="F8" s="561"/>
      <c r="G8" s="561"/>
      <c r="H8" s="561"/>
      <c r="I8" s="562"/>
      <c r="J8" s="117">
        <v>2</v>
      </c>
      <c r="K8" s="116">
        <v>3</v>
      </c>
      <c r="L8" s="116">
        <v>4</v>
      </c>
    </row>
    <row r="9" spans="1:12" s="3" customFormat="1" ht="15" customHeight="1">
      <c r="A9" s="507" t="s">
        <v>564</v>
      </c>
      <c r="B9" s="513"/>
      <c r="C9" s="513"/>
      <c r="D9" s="513"/>
      <c r="E9" s="513"/>
      <c r="F9" s="513"/>
      <c r="G9" s="513"/>
      <c r="H9" s="513"/>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59"/>
      <c r="J11" s="4">
        <v>172</v>
      </c>
      <c r="K11" s="60"/>
      <c r="L11" s="60"/>
    </row>
    <row r="12" spans="1:12" s="3" customFormat="1" ht="13.5" customHeight="1">
      <c r="A12" s="477" t="s">
        <v>450</v>
      </c>
      <c r="B12" s="478"/>
      <c r="C12" s="478"/>
      <c r="D12" s="478"/>
      <c r="E12" s="478"/>
      <c r="F12" s="478"/>
      <c r="G12" s="478"/>
      <c r="H12" s="478"/>
      <c r="I12" s="559"/>
      <c r="J12" s="4">
        <v>173</v>
      </c>
      <c r="K12" s="60"/>
      <c r="L12" s="60"/>
    </row>
    <row r="13" spans="1:12" s="3" customFormat="1" ht="13.5" customHeight="1">
      <c r="A13" s="477" t="s">
        <v>451</v>
      </c>
      <c r="B13" s="478"/>
      <c r="C13" s="478"/>
      <c r="D13" s="478"/>
      <c r="E13" s="478"/>
      <c r="F13" s="478"/>
      <c r="G13" s="478"/>
      <c r="H13" s="478"/>
      <c r="I13" s="559"/>
      <c r="J13" s="4">
        <v>174</v>
      </c>
      <c r="K13" s="60"/>
      <c r="L13" s="60"/>
    </row>
    <row r="14" spans="1:12" s="3" customFormat="1" ht="13.5" customHeight="1">
      <c r="A14" s="477" t="s">
        <v>452</v>
      </c>
      <c r="B14" s="478"/>
      <c r="C14" s="478"/>
      <c r="D14" s="478"/>
      <c r="E14" s="478"/>
      <c r="F14" s="478"/>
      <c r="G14" s="478"/>
      <c r="H14" s="478"/>
      <c r="I14" s="559"/>
      <c r="J14" s="4">
        <v>175</v>
      </c>
      <c r="K14" s="60"/>
      <c r="L14" s="60"/>
    </row>
    <row r="15" spans="1:12" s="3" customFormat="1" ht="13.5" customHeight="1">
      <c r="A15" s="477" t="s">
        <v>453</v>
      </c>
      <c r="B15" s="478"/>
      <c r="C15" s="478"/>
      <c r="D15" s="478"/>
      <c r="E15" s="478"/>
      <c r="F15" s="478"/>
      <c r="G15" s="478"/>
      <c r="H15" s="478"/>
      <c r="I15" s="559"/>
      <c r="J15" s="4">
        <v>176</v>
      </c>
      <c r="K15" s="60"/>
      <c r="L15" s="60"/>
    </row>
    <row r="16" spans="1:12" s="3" customFormat="1" ht="13.5" customHeight="1">
      <c r="A16" s="477" t="s">
        <v>454</v>
      </c>
      <c r="B16" s="478"/>
      <c r="C16" s="478"/>
      <c r="D16" s="478"/>
      <c r="E16" s="478"/>
      <c r="F16" s="478"/>
      <c r="G16" s="478"/>
      <c r="H16" s="478"/>
      <c r="I16" s="559"/>
      <c r="J16" s="4">
        <v>177</v>
      </c>
      <c r="K16" s="60"/>
      <c r="L16" s="60"/>
    </row>
    <row r="17" spans="1:12" s="3" customFormat="1" ht="13.5" customHeight="1">
      <c r="A17" s="477" t="s">
        <v>455</v>
      </c>
      <c r="B17" s="478"/>
      <c r="C17" s="478"/>
      <c r="D17" s="478"/>
      <c r="E17" s="478"/>
      <c r="F17" s="478"/>
      <c r="G17" s="478"/>
      <c r="H17" s="478"/>
      <c r="I17" s="559"/>
      <c r="J17" s="4">
        <v>178</v>
      </c>
      <c r="K17" s="60"/>
      <c r="L17" s="60"/>
    </row>
    <row r="18" spans="1:12" s="3" customFormat="1" ht="13.5" customHeight="1">
      <c r="A18" s="477" t="s">
        <v>456</v>
      </c>
      <c r="B18" s="478"/>
      <c r="C18" s="478"/>
      <c r="D18" s="478"/>
      <c r="E18" s="478"/>
      <c r="F18" s="478"/>
      <c r="G18" s="478"/>
      <c r="H18" s="478"/>
      <c r="I18" s="559"/>
      <c r="J18" s="4">
        <v>179</v>
      </c>
      <c r="K18" s="60"/>
      <c r="L18" s="60"/>
    </row>
    <row r="19" spans="1:12" s="3" customFormat="1" ht="13.5" customHeight="1">
      <c r="A19" s="477" t="s">
        <v>457</v>
      </c>
      <c r="B19" s="478"/>
      <c r="C19" s="478"/>
      <c r="D19" s="478"/>
      <c r="E19" s="478"/>
      <c r="F19" s="478"/>
      <c r="G19" s="478"/>
      <c r="H19" s="478"/>
      <c r="I19" s="559"/>
      <c r="J19" s="4">
        <v>180</v>
      </c>
      <c r="K19" s="60"/>
      <c r="L19" s="60"/>
    </row>
    <row r="20" spans="1:12" s="3" customFormat="1" ht="13.5" customHeight="1">
      <c r="A20" s="477" t="s">
        <v>458</v>
      </c>
      <c r="B20" s="478"/>
      <c r="C20" s="478"/>
      <c r="D20" s="478"/>
      <c r="E20" s="478"/>
      <c r="F20" s="478"/>
      <c r="G20" s="478"/>
      <c r="H20" s="478"/>
      <c r="I20" s="559"/>
      <c r="J20" s="4">
        <v>181</v>
      </c>
      <c r="K20" s="60"/>
      <c r="L20" s="60"/>
    </row>
    <row r="21" spans="1:12" s="3" customFormat="1" ht="13.5" customHeight="1">
      <c r="A21" s="477" t="s">
        <v>1239</v>
      </c>
      <c r="B21" s="478"/>
      <c r="C21" s="478"/>
      <c r="D21" s="478"/>
      <c r="E21" s="478"/>
      <c r="F21" s="478"/>
      <c r="G21" s="478"/>
      <c r="H21" s="478"/>
      <c r="I21" s="559"/>
      <c r="J21" s="4">
        <v>182</v>
      </c>
      <c r="K21" s="60"/>
      <c r="L21" s="60"/>
    </row>
    <row r="22" spans="1:12" s="3" customFormat="1" ht="13.5" customHeight="1">
      <c r="A22" s="477" t="s">
        <v>2823</v>
      </c>
      <c r="B22" s="478"/>
      <c r="C22" s="478"/>
      <c r="D22" s="478"/>
      <c r="E22" s="478"/>
      <c r="F22" s="478"/>
      <c r="G22" s="478"/>
      <c r="H22" s="478"/>
      <c r="I22" s="559"/>
      <c r="J22" s="4">
        <v>183</v>
      </c>
      <c r="K22" s="60"/>
      <c r="L22" s="60"/>
    </row>
    <row r="23" spans="1:12" s="3" customFormat="1" ht="13.5" customHeight="1">
      <c r="A23" s="477" t="s">
        <v>1236</v>
      </c>
      <c r="B23" s="478"/>
      <c r="C23" s="478"/>
      <c r="D23" s="478"/>
      <c r="E23" s="478"/>
      <c r="F23" s="478"/>
      <c r="G23" s="478"/>
      <c r="H23" s="478"/>
      <c r="I23" s="559"/>
      <c r="J23" s="4">
        <v>184</v>
      </c>
      <c r="K23" s="60"/>
      <c r="L23" s="60"/>
    </row>
    <row r="24" spans="1:12" s="3" customFormat="1" ht="13.5" customHeight="1">
      <c r="A24" s="477" t="s">
        <v>1237</v>
      </c>
      <c r="B24" s="478"/>
      <c r="C24" s="478"/>
      <c r="D24" s="478"/>
      <c r="E24" s="478"/>
      <c r="F24" s="478"/>
      <c r="G24" s="478"/>
      <c r="H24" s="478"/>
      <c r="I24" s="559"/>
      <c r="J24" s="4">
        <v>185</v>
      </c>
      <c r="K24" s="60"/>
      <c r="L24" s="60"/>
    </row>
    <row r="25" spans="1:12" s="3" customFormat="1" ht="13.5" customHeight="1">
      <c r="A25" s="477" t="s">
        <v>1238</v>
      </c>
      <c r="B25" s="478"/>
      <c r="C25" s="478"/>
      <c r="D25" s="478"/>
      <c r="E25" s="478"/>
      <c r="F25" s="478"/>
      <c r="G25" s="478"/>
      <c r="H25" s="478"/>
      <c r="I25" s="559"/>
      <c r="J25" s="4">
        <v>186</v>
      </c>
      <c r="K25" s="60"/>
      <c r="L25" s="60"/>
    </row>
    <row r="26" spans="1:12" s="3" customFormat="1" ht="13.5" customHeight="1">
      <c r="A26" s="483" t="s">
        <v>63</v>
      </c>
      <c r="B26" s="484"/>
      <c r="C26" s="484"/>
      <c r="D26" s="484"/>
      <c r="E26" s="484"/>
      <c r="F26" s="484"/>
      <c r="G26" s="484"/>
      <c r="H26" s="484"/>
      <c r="I26" s="570"/>
      <c r="J26" s="4">
        <v>187</v>
      </c>
      <c r="K26" s="59">
        <f>SUM(K10:K25)</f>
        <v>0</v>
      </c>
      <c r="L26" s="59">
        <f>SUM(L10:L25)</f>
        <v>0</v>
      </c>
    </row>
    <row r="27" spans="1:12" s="3" customFormat="1" ht="13.5" customHeight="1">
      <c r="A27" s="477" t="s">
        <v>1424</v>
      </c>
      <c r="B27" s="478"/>
      <c r="C27" s="478"/>
      <c r="D27" s="478"/>
      <c r="E27" s="478"/>
      <c r="F27" s="478"/>
      <c r="G27" s="478"/>
      <c r="H27" s="478"/>
      <c r="I27" s="559"/>
      <c r="J27" s="4">
        <v>188</v>
      </c>
      <c r="K27" s="60"/>
      <c r="L27" s="60"/>
    </row>
    <row r="28" spans="1:12" s="3" customFormat="1" ht="13.5" customHeight="1">
      <c r="A28" s="477" t="s">
        <v>1425</v>
      </c>
      <c r="B28" s="478"/>
      <c r="C28" s="478"/>
      <c r="D28" s="478"/>
      <c r="E28" s="478"/>
      <c r="F28" s="478"/>
      <c r="G28" s="478"/>
      <c r="H28" s="478"/>
      <c r="I28" s="559"/>
      <c r="J28" s="4">
        <v>189</v>
      </c>
      <c r="K28" s="60"/>
      <c r="L28" s="60"/>
    </row>
    <row r="29" spans="1:12" s="3" customFormat="1" ht="13.5" customHeight="1">
      <c r="A29" s="477" t="s">
        <v>1427</v>
      </c>
      <c r="B29" s="478"/>
      <c r="C29" s="478"/>
      <c r="D29" s="478"/>
      <c r="E29" s="478"/>
      <c r="F29" s="478"/>
      <c r="G29" s="478"/>
      <c r="H29" s="478"/>
      <c r="I29" s="559"/>
      <c r="J29" s="4">
        <v>190</v>
      </c>
      <c r="K29" s="60"/>
      <c r="L29" s="60"/>
    </row>
    <row r="30" spans="1:12" s="3" customFormat="1" ht="13.5" customHeight="1">
      <c r="A30" s="477" t="s">
        <v>1426</v>
      </c>
      <c r="B30" s="478"/>
      <c r="C30" s="478"/>
      <c r="D30" s="478"/>
      <c r="E30" s="478"/>
      <c r="F30" s="478"/>
      <c r="G30" s="478"/>
      <c r="H30" s="478"/>
      <c r="I30" s="559"/>
      <c r="J30" s="4">
        <v>191</v>
      </c>
      <c r="K30" s="60"/>
      <c r="L30" s="60"/>
    </row>
    <row r="31" spans="1:12" s="3" customFormat="1" ht="13.5" customHeight="1">
      <c r="A31" s="477" t="s">
        <v>1428</v>
      </c>
      <c r="B31" s="478"/>
      <c r="C31" s="478"/>
      <c r="D31" s="478"/>
      <c r="E31" s="478"/>
      <c r="F31" s="478"/>
      <c r="G31" s="478"/>
      <c r="H31" s="478"/>
      <c r="I31" s="559"/>
      <c r="J31" s="4">
        <v>192</v>
      </c>
      <c r="K31" s="60"/>
      <c r="L31" s="60"/>
    </row>
    <row r="32" spans="1:12" s="3" customFormat="1" ht="13.5" customHeight="1">
      <c r="A32" s="477" t="s">
        <v>1429</v>
      </c>
      <c r="B32" s="478"/>
      <c r="C32" s="478"/>
      <c r="D32" s="478"/>
      <c r="E32" s="478"/>
      <c r="F32" s="478"/>
      <c r="G32" s="478"/>
      <c r="H32" s="478"/>
      <c r="I32" s="559"/>
      <c r="J32" s="4">
        <v>193</v>
      </c>
      <c r="K32" s="60"/>
      <c r="L32" s="60"/>
    </row>
    <row r="33" spans="1:12" s="3" customFormat="1" ht="13.5" customHeight="1">
      <c r="A33" s="477" t="s">
        <v>2428</v>
      </c>
      <c r="B33" s="478"/>
      <c r="C33" s="478"/>
      <c r="D33" s="478"/>
      <c r="E33" s="478"/>
      <c r="F33" s="478"/>
      <c r="G33" s="478"/>
      <c r="H33" s="478"/>
      <c r="I33" s="559"/>
      <c r="J33" s="4">
        <v>194</v>
      </c>
      <c r="K33" s="60"/>
      <c r="L33" s="60"/>
    </row>
    <row r="34" spans="1:12" s="3" customFormat="1" ht="13.5" customHeight="1">
      <c r="A34" s="477" t="s">
        <v>2429</v>
      </c>
      <c r="B34" s="478"/>
      <c r="C34" s="478"/>
      <c r="D34" s="478"/>
      <c r="E34" s="478"/>
      <c r="F34" s="478"/>
      <c r="G34" s="478"/>
      <c r="H34" s="478"/>
      <c r="I34" s="559"/>
      <c r="J34" s="4">
        <v>195</v>
      </c>
      <c r="K34" s="60"/>
      <c r="L34" s="60"/>
    </row>
    <row r="35" spans="1:12" s="3" customFormat="1" ht="13.5" customHeight="1">
      <c r="A35" s="477" t="s">
        <v>2430</v>
      </c>
      <c r="B35" s="478"/>
      <c r="C35" s="478"/>
      <c r="D35" s="478"/>
      <c r="E35" s="478"/>
      <c r="F35" s="478"/>
      <c r="G35" s="478"/>
      <c r="H35" s="478"/>
      <c r="I35" s="559"/>
      <c r="J35" s="4">
        <v>196</v>
      </c>
      <c r="K35" s="60"/>
      <c r="L35" s="60"/>
    </row>
    <row r="36" spans="1:12" s="3" customFormat="1" ht="13.5" customHeight="1">
      <c r="A36" s="477" t="s">
        <v>1350</v>
      </c>
      <c r="B36" s="478"/>
      <c r="C36" s="478"/>
      <c r="D36" s="478"/>
      <c r="E36" s="478"/>
      <c r="F36" s="478"/>
      <c r="G36" s="478"/>
      <c r="H36" s="478"/>
      <c r="I36" s="559"/>
      <c r="J36" s="4">
        <v>197</v>
      </c>
      <c r="K36" s="60"/>
      <c r="L36" s="60"/>
    </row>
    <row r="37" spans="1:12" s="3" customFormat="1" ht="13.5" customHeight="1">
      <c r="A37" s="477" t="s">
        <v>1351</v>
      </c>
      <c r="B37" s="478"/>
      <c r="C37" s="478"/>
      <c r="D37" s="478"/>
      <c r="E37" s="478"/>
      <c r="F37" s="478"/>
      <c r="G37" s="478"/>
      <c r="H37" s="478"/>
      <c r="I37" s="559"/>
      <c r="J37" s="4">
        <v>198</v>
      </c>
      <c r="K37" s="60"/>
      <c r="L37" s="60"/>
    </row>
    <row r="38" spans="1:12" s="3" customFormat="1" ht="13.5" customHeight="1">
      <c r="A38" s="477" t="s">
        <v>1352</v>
      </c>
      <c r="B38" s="478"/>
      <c r="C38" s="478"/>
      <c r="D38" s="478"/>
      <c r="E38" s="478"/>
      <c r="F38" s="478"/>
      <c r="G38" s="478"/>
      <c r="H38" s="478"/>
      <c r="I38" s="559"/>
      <c r="J38" s="4">
        <v>199</v>
      </c>
      <c r="K38" s="60"/>
      <c r="L38" s="60"/>
    </row>
    <row r="39" spans="1:12" s="3" customFormat="1" ht="13.5" customHeight="1">
      <c r="A39" s="477" t="s">
        <v>1353</v>
      </c>
      <c r="B39" s="478"/>
      <c r="C39" s="478"/>
      <c r="D39" s="478"/>
      <c r="E39" s="478"/>
      <c r="F39" s="478"/>
      <c r="G39" s="478"/>
      <c r="H39" s="478"/>
      <c r="I39" s="559"/>
      <c r="J39" s="4">
        <v>200</v>
      </c>
      <c r="K39" s="60"/>
      <c r="L39" s="60"/>
    </row>
    <row r="40" spans="1:12" s="3" customFormat="1" ht="13.5" customHeight="1">
      <c r="A40" s="477" t="s">
        <v>1354</v>
      </c>
      <c r="B40" s="478"/>
      <c r="C40" s="478"/>
      <c r="D40" s="478"/>
      <c r="E40" s="478"/>
      <c r="F40" s="478"/>
      <c r="G40" s="478"/>
      <c r="H40" s="478"/>
      <c r="I40" s="559"/>
      <c r="J40" s="4">
        <v>201</v>
      </c>
      <c r="K40" s="60"/>
      <c r="L40" s="60"/>
    </row>
    <row r="41" spans="1:12" s="3" customFormat="1" ht="13.5" customHeight="1">
      <c r="A41" s="477" t="s">
        <v>1355</v>
      </c>
      <c r="B41" s="478"/>
      <c r="C41" s="478"/>
      <c r="D41" s="478"/>
      <c r="E41" s="478"/>
      <c r="F41" s="478"/>
      <c r="G41" s="478"/>
      <c r="H41" s="478"/>
      <c r="I41" s="559"/>
      <c r="J41" s="4">
        <v>202</v>
      </c>
      <c r="K41" s="60"/>
      <c r="L41" s="60"/>
    </row>
    <row r="42" spans="1:12" s="3" customFormat="1" ht="13.5" customHeight="1">
      <c r="A42" s="477" t="s">
        <v>1356</v>
      </c>
      <c r="B42" s="478"/>
      <c r="C42" s="478"/>
      <c r="D42" s="478"/>
      <c r="E42" s="478"/>
      <c r="F42" s="478"/>
      <c r="G42" s="478"/>
      <c r="H42" s="478"/>
      <c r="I42" s="559"/>
      <c r="J42" s="4">
        <v>203</v>
      </c>
      <c r="K42" s="60"/>
      <c r="L42" s="60"/>
    </row>
    <row r="43" spans="1:12" s="3" customFormat="1" ht="13.5" customHeight="1">
      <c r="A43" s="477" t="s">
        <v>1357</v>
      </c>
      <c r="B43" s="478"/>
      <c r="C43" s="478"/>
      <c r="D43" s="478"/>
      <c r="E43" s="478"/>
      <c r="F43" s="478"/>
      <c r="G43" s="478"/>
      <c r="H43" s="478"/>
      <c r="I43" s="559"/>
      <c r="J43" s="4">
        <v>204</v>
      </c>
      <c r="K43" s="60"/>
      <c r="L43" s="60"/>
    </row>
    <row r="44" spans="1:12" s="3" customFormat="1" ht="13.5" customHeight="1">
      <c r="A44" s="477" t="s">
        <v>1358</v>
      </c>
      <c r="B44" s="478"/>
      <c r="C44" s="478"/>
      <c r="D44" s="478"/>
      <c r="E44" s="478"/>
      <c r="F44" s="478"/>
      <c r="G44" s="478"/>
      <c r="H44" s="478"/>
      <c r="I44" s="559"/>
      <c r="J44" s="4">
        <v>205</v>
      </c>
      <c r="K44" s="60"/>
      <c r="L44" s="60"/>
    </row>
    <row r="45" spans="1:12" s="3" customFormat="1" ht="13.5" customHeight="1">
      <c r="A45" s="483" t="s">
        <v>64</v>
      </c>
      <c r="B45" s="484"/>
      <c r="C45" s="484"/>
      <c r="D45" s="484"/>
      <c r="E45" s="484"/>
      <c r="F45" s="484"/>
      <c r="G45" s="484"/>
      <c r="H45" s="484"/>
      <c r="I45" s="570"/>
      <c r="J45" s="4">
        <v>206</v>
      </c>
      <c r="K45" s="59">
        <f>SUM(K27:K44)</f>
        <v>0</v>
      </c>
      <c r="L45" s="59">
        <f>SUM(L27:L44)</f>
        <v>0</v>
      </c>
    </row>
    <row r="46" spans="1:12" s="3" customFormat="1" ht="13.5" customHeight="1">
      <c r="A46" s="477" t="s">
        <v>1359</v>
      </c>
      <c r="B46" s="478"/>
      <c r="C46" s="478"/>
      <c r="D46" s="478"/>
      <c r="E46" s="478"/>
      <c r="F46" s="478"/>
      <c r="G46" s="478"/>
      <c r="H46" s="478"/>
      <c r="I46" s="559"/>
      <c r="J46" s="4">
        <v>207</v>
      </c>
      <c r="K46" s="60"/>
      <c r="L46" s="60"/>
    </row>
    <row r="47" spans="1:12" s="3" customFormat="1" ht="13.5" customHeight="1">
      <c r="A47" s="477" t="s">
        <v>1360</v>
      </c>
      <c r="B47" s="478"/>
      <c r="C47" s="478"/>
      <c r="D47" s="478"/>
      <c r="E47" s="478"/>
      <c r="F47" s="478"/>
      <c r="G47" s="478"/>
      <c r="H47" s="478"/>
      <c r="I47" s="559"/>
      <c r="J47" s="4">
        <v>208</v>
      </c>
      <c r="K47" s="60"/>
      <c r="L47" s="60"/>
    </row>
    <row r="48" spans="1:12" s="3" customFormat="1" ht="13.5" customHeight="1">
      <c r="A48" s="477" t="s">
        <v>1361</v>
      </c>
      <c r="B48" s="478"/>
      <c r="C48" s="478"/>
      <c r="D48" s="478"/>
      <c r="E48" s="478"/>
      <c r="F48" s="478"/>
      <c r="G48" s="478"/>
      <c r="H48" s="478"/>
      <c r="I48" s="559"/>
      <c r="J48" s="4">
        <v>209</v>
      </c>
      <c r="K48" s="60"/>
      <c r="L48" s="60"/>
    </row>
    <row r="49" spans="1:12" s="3" customFormat="1" ht="13.5" customHeight="1">
      <c r="A49" s="477" t="s">
        <v>1362</v>
      </c>
      <c r="B49" s="478"/>
      <c r="C49" s="478"/>
      <c r="D49" s="478"/>
      <c r="E49" s="478"/>
      <c r="F49" s="478"/>
      <c r="G49" s="478"/>
      <c r="H49" s="478"/>
      <c r="I49" s="559"/>
      <c r="J49" s="4">
        <v>210</v>
      </c>
      <c r="K49" s="60"/>
      <c r="L49" s="60"/>
    </row>
    <row r="50" spans="1:12" s="3" customFormat="1" ht="13.5" customHeight="1">
      <c r="A50" s="477" t="s">
        <v>1363</v>
      </c>
      <c r="B50" s="478"/>
      <c r="C50" s="478"/>
      <c r="D50" s="478"/>
      <c r="E50" s="478"/>
      <c r="F50" s="478"/>
      <c r="G50" s="478"/>
      <c r="H50" s="478"/>
      <c r="I50" s="559"/>
      <c r="J50" s="4">
        <v>211</v>
      </c>
      <c r="K50" s="60"/>
      <c r="L50" s="60"/>
    </row>
    <row r="51" spans="1:12" s="3" customFormat="1" ht="13.5" customHeight="1">
      <c r="A51" s="483" t="s">
        <v>65</v>
      </c>
      <c r="B51" s="484"/>
      <c r="C51" s="484"/>
      <c r="D51" s="484"/>
      <c r="E51" s="484"/>
      <c r="F51" s="484"/>
      <c r="G51" s="484"/>
      <c r="H51" s="484"/>
      <c r="I51" s="570"/>
      <c r="J51" s="4">
        <v>212</v>
      </c>
      <c r="K51" s="59">
        <f>SUM(K46:K50)</f>
        <v>0</v>
      </c>
      <c r="L51" s="59">
        <f>SUM(L46:L50)</f>
        <v>0</v>
      </c>
    </row>
    <row r="52" spans="1:12" s="3" customFormat="1" ht="13.5" customHeight="1">
      <c r="A52" s="477" t="s">
        <v>1364</v>
      </c>
      <c r="B52" s="478"/>
      <c r="C52" s="478"/>
      <c r="D52" s="478"/>
      <c r="E52" s="478"/>
      <c r="F52" s="478"/>
      <c r="G52" s="478"/>
      <c r="H52" s="478"/>
      <c r="I52" s="559"/>
      <c r="J52" s="4">
        <v>213</v>
      </c>
      <c r="K52" s="60"/>
      <c r="L52" s="60"/>
    </row>
    <row r="53" spans="1:12" s="3" customFormat="1" ht="13.5" customHeight="1">
      <c r="A53" s="477" t="s">
        <v>1365</v>
      </c>
      <c r="B53" s="478"/>
      <c r="C53" s="478"/>
      <c r="D53" s="478"/>
      <c r="E53" s="478"/>
      <c r="F53" s="478"/>
      <c r="G53" s="478"/>
      <c r="H53" s="478"/>
      <c r="I53" s="559"/>
      <c r="J53" s="4">
        <v>214</v>
      </c>
      <c r="K53" s="60"/>
      <c r="L53" s="60"/>
    </row>
    <row r="54" spans="1:12" s="3" customFormat="1" ht="13.5" customHeight="1">
      <c r="A54" s="477" t="s">
        <v>1366</v>
      </c>
      <c r="B54" s="478"/>
      <c r="C54" s="478"/>
      <c r="D54" s="478"/>
      <c r="E54" s="478"/>
      <c r="F54" s="478"/>
      <c r="G54" s="478"/>
      <c r="H54" s="478"/>
      <c r="I54" s="559"/>
      <c r="J54" s="4">
        <v>215</v>
      </c>
      <c r="K54" s="60"/>
      <c r="L54" s="60"/>
    </row>
    <row r="55" spans="1:12" s="3" customFormat="1" ht="13.5" customHeight="1">
      <c r="A55" s="477" t="s">
        <v>1367</v>
      </c>
      <c r="B55" s="478"/>
      <c r="C55" s="478"/>
      <c r="D55" s="478"/>
      <c r="E55" s="478"/>
      <c r="F55" s="478"/>
      <c r="G55" s="478"/>
      <c r="H55" s="478"/>
      <c r="I55" s="559"/>
      <c r="J55" s="4">
        <v>216</v>
      </c>
      <c r="K55" s="60"/>
      <c r="L55" s="60"/>
    </row>
    <row r="56" spans="1:12" s="3" customFormat="1" ht="13.5" customHeight="1">
      <c r="A56" s="477" t="s">
        <v>1368</v>
      </c>
      <c r="B56" s="478"/>
      <c r="C56" s="478"/>
      <c r="D56" s="478"/>
      <c r="E56" s="478"/>
      <c r="F56" s="478"/>
      <c r="G56" s="478"/>
      <c r="H56" s="478"/>
      <c r="I56" s="559"/>
      <c r="J56" s="4">
        <v>217</v>
      </c>
      <c r="K56" s="60"/>
      <c r="L56" s="60"/>
    </row>
    <row r="57" spans="1:12" s="3" customFormat="1" ht="13.5" customHeight="1">
      <c r="A57" s="477" t="s">
        <v>329</v>
      </c>
      <c r="B57" s="478"/>
      <c r="C57" s="478"/>
      <c r="D57" s="478"/>
      <c r="E57" s="478"/>
      <c r="F57" s="478"/>
      <c r="G57" s="478"/>
      <c r="H57" s="478"/>
      <c r="I57" s="559"/>
      <c r="J57" s="4">
        <v>218</v>
      </c>
      <c r="K57" s="60"/>
      <c r="L57" s="60"/>
    </row>
    <row r="58" spans="1:12" s="3" customFormat="1" ht="13.5" customHeight="1">
      <c r="A58" s="483" t="s">
        <v>566</v>
      </c>
      <c r="B58" s="484"/>
      <c r="C58" s="484"/>
      <c r="D58" s="484"/>
      <c r="E58" s="484"/>
      <c r="F58" s="484"/>
      <c r="G58" s="484"/>
      <c r="H58" s="484"/>
      <c r="I58" s="570"/>
      <c r="J58" s="4">
        <v>219</v>
      </c>
      <c r="K58" s="59">
        <f>SUM(K52:K57)</f>
        <v>0</v>
      </c>
      <c r="L58" s="59">
        <f>SUM(L52:L57)</f>
        <v>0</v>
      </c>
    </row>
    <row r="59" spans="1:12" s="3" customFormat="1" ht="13.5" customHeight="1">
      <c r="A59" s="477" t="s">
        <v>330</v>
      </c>
      <c r="B59" s="478"/>
      <c r="C59" s="478"/>
      <c r="D59" s="478"/>
      <c r="E59" s="478"/>
      <c r="F59" s="478"/>
      <c r="G59" s="478"/>
      <c r="H59" s="478"/>
      <c r="I59" s="559"/>
      <c r="J59" s="4">
        <v>220</v>
      </c>
      <c r="K59" s="60"/>
      <c r="L59" s="60"/>
    </row>
    <row r="60" spans="1:12" s="3" customFormat="1" ht="13.5" customHeight="1">
      <c r="A60" s="477" t="s">
        <v>331</v>
      </c>
      <c r="B60" s="478"/>
      <c r="C60" s="478"/>
      <c r="D60" s="478"/>
      <c r="E60" s="478"/>
      <c r="F60" s="478"/>
      <c r="G60" s="478"/>
      <c r="H60" s="478"/>
      <c r="I60" s="559"/>
      <c r="J60" s="4">
        <v>221</v>
      </c>
      <c r="K60" s="60"/>
      <c r="L60" s="60"/>
    </row>
    <row r="61" spans="1:12" s="3" customFormat="1" ht="13.5" customHeight="1">
      <c r="A61" s="477" t="s">
        <v>332</v>
      </c>
      <c r="B61" s="478"/>
      <c r="C61" s="478"/>
      <c r="D61" s="478"/>
      <c r="E61" s="478"/>
      <c r="F61" s="478"/>
      <c r="G61" s="478"/>
      <c r="H61" s="478"/>
      <c r="I61" s="559"/>
      <c r="J61" s="4">
        <v>222</v>
      </c>
      <c r="K61" s="60"/>
      <c r="L61" s="60"/>
    </row>
    <row r="62" spans="1:12" s="3" customFormat="1" ht="13.5" customHeight="1">
      <c r="A62" s="477" t="s">
        <v>480</v>
      </c>
      <c r="B62" s="478"/>
      <c r="C62" s="478"/>
      <c r="D62" s="478"/>
      <c r="E62" s="478"/>
      <c r="F62" s="478"/>
      <c r="G62" s="478"/>
      <c r="H62" s="478"/>
      <c r="I62" s="559"/>
      <c r="J62" s="4">
        <v>223</v>
      </c>
      <c r="K62" s="60"/>
      <c r="L62" s="60"/>
    </row>
    <row r="63" spans="1:12" s="3" customFormat="1" ht="13.5" customHeight="1">
      <c r="A63" s="477" t="s">
        <v>481</v>
      </c>
      <c r="B63" s="478"/>
      <c r="C63" s="478"/>
      <c r="D63" s="478"/>
      <c r="E63" s="478"/>
      <c r="F63" s="478"/>
      <c r="G63" s="478"/>
      <c r="H63" s="478"/>
      <c r="I63" s="559"/>
      <c r="J63" s="4">
        <v>224</v>
      </c>
      <c r="K63" s="60"/>
      <c r="L63" s="60"/>
    </row>
    <row r="64" spans="1:12" s="3" customFormat="1" ht="13.5" customHeight="1">
      <c r="A64" s="477" t="s">
        <v>482</v>
      </c>
      <c r="B64" s="478"/>
      <c r="C64" s="478"/>
      <c r="D64" s="478"/>
      <c r="E64" s="478"/>
      <c r="F64" s="478"/>
      <c r="G64" s="478"/>
      <c r="H64" s="478"/>
      <c r="I64" s="559"/>
      <c r="J64" s="4">
        <v>225</v>
      </c>
      <c r="K64" s="60"/>
      <c r="L64" s="60"/>
    </row>
    <row r="65" spans="1:12" s="3" customFormat="1" ht="13.5" customHeight="1">
      <c r="A65" s="529" t="s">
        <v>66</v>
      </c>
      <c r="B65" s="530"/>
      <c r="C65" s="530"/>
      <c r="D65" s="530"/>
      <c r="E65" s="530"/>
      <c r="F65" s="530"/>
      <c r="G65" s="530"/>
      <c r="H65" s="530"/>
      <c r="I65" s="574"/>
      <c r="J65" s="5">
        <v>226</v>
      </c>
      <c r="K65" s="71">
        <f>SUM(K59:K64)</f>
        <v>0</v>
      </c>
      <c r="L65" s="71">
        <f>SUM(L59:L64)</f>
        <v>0</v>
      </c>
    </row>
    <row r="66" spans="1:12" s="3" customFormat="1" ht="15" customHeight="1">
      <c r="A66" s="576" t="s">
        <v>565</v>
      </c>
      <c r="B66" s="577"/>
      <c r="C66" s="577"/>
      <c r="D66" s="577"/>
      <c r="E66" s="577"/>
      <c r="F66" s="577"/>
      <c r="G66" s="577"/>
      <c r="H66" s="577"/>
      <c r="I66" s="578"/>
      <c r="J66" s="581"/>
      <c r="K66" s="581"/>
      <c r="L66" s="582"/>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59"/>
      <c r="J68" s="4">
        <v>228</v>
      </c>
      <c r="K68" s="60"/>
      <c r="L68" s="60"/>
    </row>
    <row r="69" spans="1:12" s="3" customFormat="1" ht="13.5" customHeight="1">
      <c r="A69" s="477" t="s">
        <v>485</v>
      </c>
      <c r="B69" s="478"/>
      <c r="C69" s="478"/>
      <c r="D69" s="478"/>
      <c r="E69" s="478"/>
      <c r="F69" s="478"/>
      <c r="G69" s="478"/>
      <c r="H69" s="478"/>
      <c r="I69" s="559"/>
      <c r="J69" s="4">
        <v>229</v>
      </c>
      <c r="K69" s="60"/>
      <c r="L69" s="60"/>
    </row>
    <row r="70" spans="1:12" s="3" customFormat="1" ht="13.5" customHeight="1">
      <c r="A70" s="477" t="s">
        <v>486</v>
      </c>
      <c r="B70" s="478"/>
      <c r="C70" s="478"/>
      <c r="D70" s="478"/>
      <c r="E70" s="478"/>
      <c r="F70" s="478"/>
      <c r="G70" s="478"/>
      <c r="H70" s="478"/>
      <c r="I70" s="559"/>
      <c r="J70" s="4">
        <v>230</v>
      </c>
      <c r="K70" s="60"/>
      <c r="L70" s="60"/>
    </row>
    <row r="71" spans="1:12" s="3" customFormat="1" ht="13.5" customHeight="1">
      <c r="A71" s="477" t="s">
        <v>487</v>
      </c>
      <c r="B71" s="478"/>
      <c r="C71" s="478"/>
      <c r="D71" s="478"/>
      <c r="E71" s="478"/>
      <c r="F71" s="478"/>
      <c r="G71" s="478"/>
      <c r="H71" s="478"/>
      <c r="I71" s="559"/>
      <c r="J71" s="4">
        <v>231</v>
      </c>
      <c r="K71" s="60"/>
      <c r="L71" s="60"/>
    </row>
    <row r="72" spans="1:12" s="3" customFormat="1" ht="13.5" customHeight="1">
      <c r="A72" s="483" t="s">
        <v>67</v>
      </c>
      <c r="B72" s="484"/>
      <c r="C72" s="484"/>
      <c r="D72" s="484"/>
      <c r="E72" s="484"/>
      <c r="F72" s="484"/>
      <c r="G72" s="484"/>
      <c r="H72" s="484"/>
      <c r="I72" s="570"/>
      <c r="J72" s="4">
        <v>232</v>
      </c>
      <c r="K72" s="59">
        <f>SUM(K67:K71)</f>
        <v>0</v>
      </c>
      <c r="L72" s="59">
        <f>SUM(L67:L71)</f>
        <v>0</v>
      </c>
    </row>
    <row r="73" spans="1:12" s="3" customFormat="1" ht="13.5" customHeight="1">
      <c r="A73" s="477" t="s">
        <v>1457</v>
      </c>
      <c r="B73" s="478"/>
      <c r="C73" s="478"/>
      <c r="D73" s="478"/>
      <c r="E73" s="478"/>
      <c r="F73" s="478"/>
      <c r="G73" s="478"/>
      <c r="H73" s="478"/>
      <c r="I73" s="559"/>
      <c r="J73" s="4">
        <v>233</v>
      </c>
      <c r="K73" s="60"/>
      <c r="L73" s="60"/>
    </row>
    <row r="74" spans="1:12" s="3" customFormat="1" ht="13.5" customHeight="1">
      <c r="A74" s="477" t="s">
        <v>1458</v>
      </c>
      <c r="B74" s="478"/>
      <c r="C74" s="478"/>
      <c r="D74" s="478"/>
      <c r="E74" s="478"/>
      <c r="F74" s="478"/>
      <c r="G74" s="478"/>
      <c r="H74" s="478"/>
      <c r="I74" s="559"/>
      <c r="J74" s="4">
        <v>234</v>
      </c>
      <c r="K74" s="60"/>
      <c r="L74" s="60"/>
    </row>
    <row r="75" spans="1:12" s="3" customFormat="1" ht="13.5" customHeight="1">
      <c r="A75" s="477" t="s">
        <v>1459</v>
      </c>
      <c r="B75" s="478"/>
      <c r="C75" s="478"/>
      <c r="D75" s="478"/>
      <c r="E75" s="478"/>
      <c r="F75" s="478"/>
      <c r="G75" s="478"/>
      <c r="H75" s="478"/>
      <c r="I75" s="559"/>
      <c r="J75" s="4">
        <v>235</v>
      </c>
      <c r="K75" s="60"/>
      <c r="L75" s="60"/>
    </row>
    <row r="76" spans="1:12" s="3" customFormat="1" ht="13.5" customHeight="1">
      <c r="A76" s="477" t="s">
        <v>1460</v>
      </c>
      <c r="B76" s="478"/>
      <c r="C76" s="478"/>
      <c r="D76" s="478"/>
      <c r="E76" s="478"/>
      <c r="F76" s="478"/>
      <c r="G76" s="478"/>
      <c r="H76" s="478"/>
      <c r="I76" s="559"/>
      <c r="J76" s="4">
        <v>236</v>
      </c>
      <c r="K76" s="60"/>
      <c r="L76" s="60"/>
    </row>
    <row r="77" spans="1:12" s="3" customFormat="1" ht="13.5" customHeight="1">
      <c r="A77" s="477" t="s">
        <v>1461</v>
      </c>
      <c r="B77" s="478"/>
      <c r="C77" s="478"/>
      <c r="D77" s="478"/>
      <c r="E77" s="478"/>
      <c r="F77" s="478"/>
      <c r="G77" s="478"/>
      <c r="H77" s="478"/>
      <c r="I77" s="559"/>
      <c r="J77" s="4">
        <v>237</v>
      </c>
      <c r="K77" s="60"/>
      <c r="L77" s="60"/>
    </row>
    <row r="78" spans="1:12" s="3" customFormat="1" ht="13.5" customHeight="1">
      <c r="A78" s="477" t="s">
        <v>1462</v>
      </c>
      <c r="B78" s="478"/>
      <c r="C78" s="478"/>
      <c r="D78" s="478"/>
      <c r="E78" s="478"/>
      <c r="F78" s="478"/>
      <c r="G78" s="478"/>
      <c r="H78" s="478"/>
      <c r="I78" s="559"/>
      <c r="J78" s="4">
        <v>238</v>
      </c>
      <c r="K78" s="60"/>
      <c r="L78" s="60"/>
    </row>
    <row r="79" spans="1:12" s="3" customFormat="1" ht="13.5" customHeight="1">
      <c r="A79" s="529" t="s">
        <v>68</v>
      </c>
      <c r="B79" s="530"/>
      <c r="C79" s="530"/>
      <c r="D79" s="530"/>
      <c r="E79" s="530"/>
      <c r="F79" s="530"/>
      <c r="G79" s="530"/>
      <c r="H79" s="530"/>
      <c r="I79" s="574"/>
      <c r="J79" s="4">
        <v>239</v>
      </c>
      <c r="K79" s="71">
        <f>SUM(K73:K78)</f>
        <v>0</v>
      </c>
      <c r="L79" s="71">
        <f>SUM(L73:L78)</f>
        <v>0</v>
      </c>
    </row>
    <row r="80" spans="1:12" s="3" customFormat="1" ht="15" customHeight="1">
      <c r="A80" s="576" t="s">
        <v>563</v>
      </c>
      <c r="B80" s="577"/>
      <c r="C80" s="577"/>
      <c r="D80" s="577"/>
      <c r="E80" s="577"/>
      <c r="F80" s="577"/>
      <c r="G80" s="577"/>
      <c r="H80" s="577"/>
      <c r="I80" s="578"/>
      <c r="J80" s="578"/>
      <c r="K80" s="578"/>
      <c r="L80" s="579"/>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59"/>
      <c r="J82" s="4">
        <v>241</v>
      </c>
      <c r="K82" s="60"/>
      <c r="L82" s="60"/>
    </row>
    <row r="83" spans="1:12" s="3" customFormat="1" ht="13.5" customHeight="1">
      <c r="A83" s="477" t="s">
        <v>1054</v>
      </c>
      <c r="B83" s="478"/>
      <c r="C83" s="478"/>
      <c r="D83" s="478"/>
      <c r="E83" s="478"/>
      <c r="F83" s="478"/>
      <c r="G83" s="478"/>
      <c r="H83" s="478"/>
      <c r="I83" s="559"/>
      <c r="J83" s="4">
        <v>242</v>
      </c>
      <c r="K83" s="60"/>
      <c r="L83" s="60"/>
    </row>
    <row r="84" spans="1:12" s="3" customFormat="1" ht="13.5" customHeight="1">
      <c r="A84" s="477" t="s">
        <v>1055</v>
      </c>
      <c r="B84" s="478"/>
      <c r="C84" s="478"/>
      <c r="D84" s="478"/>
      <c r="E84" s="478"/>
      <c r="F84" s="478"/>
      <c r="G84" s="478"/>
      <c r="H84" s="478"/>
      <c r="I84" s="559"/>
      <c r="J84" s="4">
        <v>243</v>
      </c>
      <c r="K84" s="60"/>
      <c r="L84" s="60"/>
    </row>
    <row r="85" spans="1:12" s="3" customFormat="1" ht="13.5" customHeight="1">
      <c r="A85" s="477" t="s">
        <v>1056</v>
      </c>
      <c r="B85" s="478"/>
      <c r="C85" s="478"/>
      <c r="D85" s="478"/>
      <c r="E85" s="478"/>
      <c r="F85" s="478"/>
      <c r="G85" s="478"/>
      <c r="H85" s="478"/>
      <c r="I85" s="559"/>
      <c r="J85" s="4">
        <v>244</v>
      </c>
      <c r="K85" s="60"/>
      <c r="L85" s="60"/>
    </row>
    <row r="86" spans="1:12" s="3" customFormat="1" ht="13.5" customHeight="1">
      <c r="A86" s="477" t="s">
        <v>1057</v>
      </c>
      <c r="B86" s="478"/>
      <c r="C86" s="478"/>
      <c r="D86" s="478"/>
      <c r="E86" s="478"/>
      <c r="F86" s="478"/>
      <c r="G86" s="478"/>
      <c r="H86" s="478"/>
      <c r="I86" s="559"/>
      <c r="J86" s="4">
        <v>245</v>
      </c>
      <c r="K86" s="60"/>
      <c r="L86" s="60"/>
    </row>
    <row r="87" spans="1:12" s="3" customFormat="1" ht="13.5" customHeight="1">
      <c r="A87" s="477" t="s">
        <v>1058</v>
      </c>
      <c r="B87" s="478"/>
      <c r="C87" s="478"/>
      <c r="D87" s="478"/>
      <c r="E87" s="478"/>
      <c r="F87" s="478"/>
      <c r="G87" s="478"/>
      <c r="H87" s="478"/>
      <c r="I87" s="559"/>
      <c r="J87" s="4">
        <v>246</v>
      </c>
      <c r="K87" s="60"/>
      <c r="L87" s="60"/>
    </row>
    <row r="88" spans="1:12" s="3" customFormat="1" ht="13.5" customHeight="1">
      <c r="A88" s="477" t="s">
        <v>1059</v>
      </c>
      <c r="B88" s="478"/>
      <c r="C88" s="478"/>
      <c r="D88" s="478"/>
      <c r="E88" s="478"/>
      <c r="F88" s="478"/>
      <c r="G88" s="478"/>
      <c r="H88" s="478"/>
      <c r="I88" s="559"/>
      <c r="J88" s="4">
        <v>247</v>
      </c>
      <c r="K88" s="60"/>
      <c r="L88" s="60"/>
    </row>
    <row r="89" spans="1:12" s="3" customFormat="1" ht="13.5" customHeight="1">
      <c r="A89" s="477" t="s">
        <v>1060</v>
      </c>
      <c r="B89" s="478"/>
      <c r="C89" s="478"/>
      <c r="D89" s="478"/>
      <c r="E89" s="478"/>
      <c r="F89" s="478"/>
      <c r="G89" s="478"/>
      <c r="H89" s="478"/>
      <c r="I89" s="559"/>
      <c r="J89" s="4">
        <v>248</v>
      </c>
      <c r="K89" s="60"/>
      <c r="L89" s="60"/>
    </row>
    <row r="90" spans="1:12" s="3" customFormat="1" ht="13.5" customHeight="1">
      <c r="A90" s="477" t="s">
        <v>1061</v>
      </c>
      <c r="B90" s="478"/>
      <c r="C90" s="478"/>
      <c r="D90" s="478"/>
      <c r="E90" s="478"/>
      <c r="F90" s="478"/>
      <c r="G90" s="478"/>
      <c r="H90" s="478"/>
      <c r="I90" s="559"/>
      <c r="J90" s="4">
        <v>249</v>
      </c>
      <c r="K90" s="60"/>
      <c r="L90" s="60"/>
    </row>
    <row r="91" spans="1:14" s="3" customFormat="1" ht="13.5" customHeight="1">
      <c r="A91" s="483" t="s">
        <v>69</v>
      </c>
      <c r="B91" s="484"/>
      <c r="C91" s="484"/>
      <c r="D91" s="484"/>
      <c r="E91" s="484"/>
      <c r="F91" s="484"/>
      <c r="G91" s="484"/>
      <c r="H91" s="484"/>
      <c r="I91" s="570"/>
      <c r="J91" s="4">
        <v>250</v>
      </c>
      <c r="K91" s="59">
        <f>SUM(K81:K90)</f>
        <v>0</v>
      </c>
      <c r="L91" s="59">
        <f>SUM(L81:L90)</f>
        <v>0</v>
      </c>
      <c r="N91" s="213"/>
    </row>
    <row r="92" spans="1:14" s="3" customFormat="1" ht="13.5" customHeight="1">
      <c r="A92" s="477" t="s">
        <v>1062</v>
      </c>
      <c r="B92" s="478"/>
      <c r="C92" s="478"/>
      <c r="D92" s="478"/>
      <c r="E92" s="478"/>
      <c r="F92" s="478"/>
      <c r="G92" s="478"/>
      <c r="H92" s="478"/>
      <c r="I92" s="559"/>
      <c r="J92" s="4">
        <v>251</v>
      </c>
      <c r="K92" s="60"/>
      <c r="L92" s="60"/>
      <c r="N92" s="213"/>
    </row>
    <row r="93" spans="1:14" s="3" customFormat="1" ht="13.5" customHeight="1">
      <c r="A93" s="477" t="s">
        <v>1063</v>
      </c>
      <c r="B93" s="478"/>
      <c r="C93" s="478"/>
      <c r="D93" s="478"/>
      <c r="E93" s="478"/>
      <c r="F93" s="478"/>
      <c r="G93" s="478"/>
      <c r="H93" s="478"/>
      <c r="I93" s="559"/>
      <c r="J93" s="4">
        <v>252</v>
      </c>
      <c r="K93" s="60"/>
      <c r="L93" s="60"/>
      <c r="N93" s="213"/>
    </row>
    <row r="94" spans="1:14" s="3" customFormat="1" ht="13.5" customHeight="1">
      <c r="A94" s="477" t="s">
        <v>1064</v>
      </c>
      <c r="B94" s="478"/>
      <c r="C94" s="478"/>
      <c r="D94" s="478"/>
      <c r="E94" s="478"/>
      <c r="F94" s="478"/>
      <c r="G94" s="478"/>
      <c r="H94" s="478"/>
      <c r="I94" s="559"/>
      <c r="J94" s="4">
        <v>253</v>
      </c>
      <c r="K94" s="60"/>
      <c r="L94" s="60"/>
      <c r="N94" s="213"/>
    </row>
    <row r="95" spans="1:14" s="3" customFormat="1" ht="13.5" customHeight="1">
      <c r="A95" s="477" t="s">
        <v>1065</v>
      </c>
      <c r="B95" s="478"/>
      <c r="C95" s="478"/>
      <c r="D95" s="478"/>
      <c r="E95" s="478"/>
      <c r="F95" s="478"/>
      <c r="G95" s="478"/>
      <c r="H95" s="478"/>
      <c r="I95" s="559"/>
      <c r="J95" s="4">
        <v>254</v>
      </c>
      <c r="K95" s="60"/>
      <c r="L95" s="60"/>
      <c r="N95" s="213"/>
    </row>
    <row r="96" spans="1:14" s="3" customFormat="1" ht="13.5" customHeight="1">
      <c r="A96" s="483" t="s">
        <v>71</v>
      </c>
      <c r="B96" s="484"/>
      <c r="C96" s="484"/>
      <c r="D96" s="484"/>
      <c r="E96" s="484"/>
      <c r="F96" s="484"/>
      <c r="G96" s="484"/>
      <c r="H96" s="484"/>
      <c r="I96" s="570"/>
      <c r="J96" s="4">
        <v>255</v>
      </c>
      <c r="K96" s="59">
        <f>SUM(K92:K95)</f>
        <v>0</v>
      </c>
      <c r="L96" s="59">
        <f>SUM(L92:L95)</f>
        <v>0</v>
      </c>
      <c r="N96" s="213"/>
    </row>
    <row r="97" spans="1:14" s="3" customFormat="1" ht="13.5" customHeight="1">
      <c r="A97" s="477" t="s">
        <v>0</v>
      </c>
      <c r="B97" s="478"/>
      <c r="C97" s="478"/>
      <c r="D97" s="478"/>
      <c r="E97" s="478"/>
      <c r="F97" s="478"/>
      <c r="G97" s="478"/>
      <c r="H97" s="478"/>
      <c r="I97" s="559"/>
      <c r="J97" s="4">
        <v>256</v>
      </c>
      <c r="K97" s="60"/>
      <c r="L97" s="60"/>
      <c r="N97" s="213"/>
    </row>
    <row r="98" spans="1:14" s="3" customFormat="1" ht="13.5" customHeight="1">
      <c r="A98" s="477" t="s">
        <v>1</v>
      </c>
      <c r="B98" s="478"/>
      <c r="C98" s="478"/>
      <c r="D98" s="478"/>
      <c r="E98" s="478"/>
      <c r="F98" s="478"/>
      <c r="G98" s="478"/>
      <c r="H98" s="478"/>
      <c r="I98" s="559"/>
      <c r="J98" s="4">
        <v>257</v>
      </c>
      <c r="K98" s="60"/>
      <c r="L98" s="60"/>
      <c r="N98" s="213"/>
    </row>
    <row r="99" spans="1:14" s="3" customFormat="1" ht="13.5" customHeight="1">
      <c r="A99" s="483" t="s">
        <v>70</v>
      </c>
      <c r="B99" s="484"/>
      <c r="C99" s="484"/>
      <c r="D99" s="484"/>
      <c r="E99" s="484"/>
      <c r="F99" s="484"/>
      <c r="G99" s="484"/>
      <c r="H99" s="484"/>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75"/>
      <c r="J100" s="4">
        <v>259</v>
      </c>
      <c r="K100" s="60"/>
      <c r="L100" s="60"/>
    </row>
    <row r="101" spans="1:12" s="3" customFormat="1" ht="13.5" customHeight="1">
      <c r="A101" s="477" t="s">
        <v>3</v>
      </c>
      <c r="B101" s="478"/>
      <c r="C101" s="478"/>
      <c r="D101" s="478"/>
      <c r="E101" s="478"/>
      <c r="F101" s="478"/>
      <c r="G101" s="478"/>
      <c r="H101" s="478"/>
      <c r="I101" s="559"/>
      <c r="J101" s="4">
        <v>260</v>
      </c>
      <c r="K101" s="60"/>
      <c r="L101" s="60"/>
    </row>
    <row r="102" spans="1:12" s="3" customFormat="1" ht="27.75" customHeight="1">
      <c r="A102" s="477" t="s">
        <v>4</v>
      </c>
      <c r="B102" s="478"/>
      <c r="C102" s="478"/>
      <c r="D102" s="478"/>
      <c r="E102" s="478"/>
      <c r="F102" s="478"/>
      <c r="G102" s="478"/>
      <c r="H102" s="478"/>
      <c r="I102" s="559"/>
      <c r="J102" s="4">
        <v>261</v>
      </c>
      <c r="K102" s="60"/>
      <c r="L102" s="60"/>
    </row>
    <row r="103" spans="1:12" s="3" customFormat="1" ht="13.5" customHeight="1">
      <c r="A103" s="477" t="s">
        <v>5</v>
      </c>
      <c r="B103" s="478"/>
      <c r="C103" s="478"/>
      <c r="D103" s="478"/>
      <c r="E103" s="478"/>
      <c r="F103" s="478"/>
      <c r="G103" s="478"/>
      <c r="H103" s="478"/>
      <c r="I103" s="559"/>
      <c r="J103" s="4">
        <v>262</v>
      </c>
      <c r="K103" s="60"/>
      <c r="L103" s="60"/>
    </row>
    <row r="104" spans="1:12" s="3" customFormat="1" ht="13.5" customHeight="1">
      <c r="A104" s="477" t="s">
        <v>6</v>
      </c>
      <c r="B104" s="478"/>
      <c r="C104" s="478"/>
      <c r="D104" s="478"/>
      <c r="E104" s="478"/>
      <c r="F104" s="478"/>
      <c r="G104" s="478"/>
      <c r="H104" s="478"/>
      <c r="I104" s="559"/>
      <c r="J104" s="4">
        <v>263</v>
      </c>
      <c r="K104" s="60"/>
      <c r="L104" s="60"/>
    </row>
    <row r="105" spans="1:12" s="3" customFormat="1" ht="13.5" customHeight="1">
      <c r="A105" s="477" t="s">
        <v>7</v>
      </c>
      <c r="B105" s="478"/>
      <c r="C105" s="478"/>
      <c r="D105" s="478"/>
      <c r="E105" s="478"/>
      <c r="F105" s="478"/>
      <c r="G105" s="478"/>
      <c r="H105" s="478"/>
      <c r="I105" s="559"/>
      <c r="J105" s="4">
        <v>264</v>
      </c>
      <c r="K105" s="60"/>
      <c r="L105" s="60"/>
    </row>
    <row r="106" spans="1:12" s="3" customFormat="1" ht="13.5" customHeight="1">
      <c r="A106" s="477" t="s">
        <v>8</v>
      </c>
      <c r="B106" s="478"/>
      <c r="C106" s="478"/>
      <c r="D106" s="478"/>
      <c r="E106" s="478"/>
      <c r="F106" s="478"/>
      <c r="G106" s="478"/>
      <c r="H106" s="478"/>
      <c r="I106" s="559"/>
      <c r="J106" s="4">
        <v>265</v>
      </c>
      <c r="K106" s="60"/>
      <c r="L106" s="60"/>
    </row>
    <row r="107" spans="1:12" s="3" customFormat="1" ht="27.75" customHeight="1">
      <c r="A107" s="477" t="s">
        <v>9</v>
      </c>
      <c r="B107" s="478"/>
      <c r="C107" s="478"/>
      <c r="D107" s="478"/>
      <c r="E107" s="478"/>
      <c r="F107" s="478"/>
      <c r="G107" s="478"/>
      <c r="H107" s="478"/>
      <c r="I107" s="559"/>
      <c r="J107" s="4">
        <v>266</v>
      </c>
      <c r="K107" s="60"/>
      <c r="L107" s="60"/>
    </row>
    <row r="108" spans="1:12" s="3" customFormat="1" ht="13.5" customHeight="1">
      <c r="A108" s="477" t="s">
        <v>10</v>
      </c>
      <c r="B108" s="478"/>
      <c r="C108" s="478"/>
      <c r="D108" s="478"/>
      <c r="E108" s="478"/>
      <c r="F108" s="478"/>
      <c r="G108" s="478"/>
      <c r="H108" s="478"/>
      <c r="I108" s="559"/>
      <c r="J108" s="4">
        <v>267</v>
      </c>
      <c r="K108" s="60"/>
      <c r="L108" s="60"/>
    </row>
    <row r="109" spans="1:12" s="3" customFormat="1" ht="13.5" customHeight="1">
      <c r="A109" s="477" t="s">
        <v>946</v>
      </c>
      <c r="B109" s="478"/>
      <c r="C109" s="478"/>
      <c r="D109" s="478"/>
      <c r="E109" s="478"/>
      <c r="F109" s="478"/>
      <c r="G109" s="478"/>
      <c r="H109" s="478"/>
      <c r="I109" s="559"/>
      <c r="J109" s="4">
        <v>268</v>
      </c>
      <c r="K109" s="60"/>
      <c r="L109" s="60"/>
    </row>
    <row r="110" spans="1:12" s="3" customFormat="1" ht="13.5" customHeight="1">
      <c r="A110" s="477" t="s">
        <v>947</v>
      </c>
      <c r="B110" s="478"/>
      <c r="C110" s="478"/>
      <c r="D110" s="478"/>
      <c r="E110" s="478"/>
      <c r="F110" s="478"/>
      <c r="G110" s="478"/>
      <c r="H110" s="478"/>
      <c r="I110" s="559"/>
      <c r="J110" s="4">
        <v>269</v>
      </c>
      <c r="K110" s="60"/>
      <c r="L110" s="60"/>
    </row>
    <row r="111" spans="1:12" s="3" customFormat="1" ht="13.5" customHeight="1">
      <c r="A111" s="477" t="s">
        <v>948</v>
      </c>
      <c r="B111" s="478"/>
      <c r="C111" s="478"/>
      <c r="D111" s="478"/>
      <c r="E111" s="478"/>
      <c r="F111" s="478"/>
      <c r="G111" s="478"/>
      <c r="H111" s="478"/>
      <c r="I111" s="559"/>
      <c r="J111" s="4">
        <v>270</v>
      </c>
      <c r="K111" s="60"/>
      <c r="L111" s="60"/>
    </row>
    <row r="112" spans="1:12" s="3" customFormat="1" ht="13.5" customHeight="1">
      <c r="A112" s="477" t="s">
        <v>2289</v>
      </c>
      <c r="B112" s="478"/>
      <c r="C112" s="478"/>
      <c r="D112" s="478"/>
      <c r="E112" s="478"/>
      <c r="F112" s="478"/>
      <c r="G112" s="478"/>
      <c r="H112" s="478"/>
      <c r="I112" s="559"/>
      <c r="J112" s="4">
        <v>271</v>
      </c>
      <c r="K112" s="60"/>
      <c r="L112" s="60"/>
    </row>
    <row r="113" spans="1:12" s="3" customFormat="1" ht="13.5" customHeight="1">
      <c r="A113" s="477" t="s">
        <v>2290</v>
      </c>
      <c r="B113" s="478"/>
      <c r="C113" s="478"/>
      <c r="D113" s="478"/>
      <c r="E113" s="478"/>
      <c r="F113" s="478"/>
      <c r="G113" s="478"/>
      <c r="H113" s="478"/>
      <c r="I113" s="559"/>
      <c r="J113" s="4">
        <v>272</v>
      </c>
      <c r="K113" s="60"/>
      <c r="L113" s="60"/>
    </row>
    <row r="114" spans="1:12" s="3" customFormat="1" ht="13.5" customHeight="1">
      <c r="A114" s="477" t="s">
        <v>2291</v>
      </c>
      <c r="B114" s="478"/>
      <c r="C114" s="478"/>
      <c r="D114" s="478"/>
      <c r="E114" s="478"/>
      <c r="F114" s="478"/>
      <c r="G114" s="478"/>
      <c r="H114" s="478"/>
      <c r="I114" s="559"/>
      <c r="J114" s="4">
        <v>273</v>
      </c>
      <c r="K114" s="60"/>
      <c r="L114" s="60"/>
    </row>
    <row r="115" spans="1:12" s="3" customFormat="1" ht="13.5" customHeight="1">
      <c r="A115" s="477" t="s">
        <v>2292</v>
      </c>
      <c r="B115" s="478"/>
      <c r="C115" s="478"/>
      <c r="D115" s="478"/>
      <c r="E115" s="478"/>
      <c r="F115" s="478"/>
      <c r="G115" s="478"/>
      <c r="H115" s="478"/>
      <c r="I115" s="559"/>
      <c r="J115" s="4">
        <v>274</v>
      </c>
      <c r="K115" s="60"/>
      <c r="L115" s="60"/>
    </row>
    <row r="116" spans="1:12" s="3" customFormat="1" ht="13.5" customHeight="1">
      <c r="A116" s="477" t="s">
        <v>2293</v>
      </c>
      <c r="B116" s="478"/>
      <c r="C116" s="478"/>
      <c r="D116" s="478"/>
      <c r="E116" s="478"/>
      <c r="F116" s="478"/>
      <c r="G116" s="478"/>
      <c r="H116" s="478"/>
      <c r="I116" s="559"/>
      <c r="J116" s="4">
        <v>275</v>
      </c>
      <c r="K116" s="60"/>
      <c r="L116" s="60"/>
    </row>
    <row r="117" spans="1:12" s="3" customFormat="1" ht="27.75" customHeight="1">
      <c r="A117" s="477" t="s">
        <v>25</v>
      </c>
      <c r="B117" s="478"/>
      <c r="C117" s="478"/>
      <c r="D117" s="478"/>
      <c r="E117" s="478"/>
      <c r="F117" s="478"/>
      <c r="G117" s="478"/>
      <c r="H117" s="478"/>
      <c r="I117" s="559"/>
      <c r="J117" s="4">
        <v>276</v>
      </c>
      <c r="K117" s="60"/>
      <c r="L117" s="60"/>
    </row>
    <row r="118" spans="1:12" s="3" customFormat="1" ht="13.5" customHeight="1">
      <c r="A118" s="483" t="s">
        <v>72</v>
      </c>
      <c r="B118" s="484"/>
      <c r="C118" s="484"/>
      <c r="D118" s="484"/>
      <c r="E118" s="484"/>
      <c r="F118" s="484"/>
      <c r="G118" s="484"/>
      <c r="H118" s="484"/>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59"/>
      <c r="J119" s="4">
        <v>278</v>
      </c>
      <c r="K119" s="60"/>
      <c r="L119" s="60"/>
    </row>
    <row r="120" spans="1:12" s="3" customFormat="1" ht="27.75" customHeight="1">
      <c r="A120" s="477" t="s">
        <v>131</v>
      </c>
      <c r="B120" s="478"/>
      <c r="C120" s="478"/>
      <c r="D120" s="478"/>
      <c r="E120" s="478"/>
      <c r="F120" s="478"/>
      <c r="G120" s="478"/>
      <c r="H120" s="478"/>
      <c r="I120" s="559"/>
      <c r="J120" s="4">
        <v>279</v>
      </c>
      <c r="K120" s="60"/>
      <c r="L120" s="60"/>
    </row>
    <row r="121" spans="1:12" s="3" customFormat="1" ht="13.5" customHeight="1">
      <c r="A121" s="477" t="s">
        <v>132</v>
      </c>
      <c r="B121" s="478"/>
      <c r="C121" s="478"/>
      <c r="D121" s="478"/>
      <c r="E121" s="478"/>
      <c r="F121" s="478"/>
      <c r="G121" s="478"/>
      <c r="H121" s="478"/>
      <c r="I121" s="559"/>
      <c r="J121" s="4">
        <v>280</v>
      </c>
      <c r="K121" s="60"/>
      <c r="L121" s="60"/>
    </row>
    <row r="122" spans="1:12" s="3" customFormat="1" ht="13.5" customHeight="1">
      <c r="A122" s="483" t="s">
        <v>73</v>
      </c>
      <c r="B122" s="484"/>
      <c r="C122" s="484"/>
      <c r="D122" s="484"/>
      <c r="E122" s="484"/>
      <c r="F122" s="484"/>
      <c r="G122" s="484"/>
      <c r="H122" s="484"/>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59"/>
      <c r="J123" s="4">
        <v>282</v>
      </c>
      <c r="K123" s="60"/>
      <c r="L123" s="60"/>
    </row>
    <row r="124" spans="1:12" s="3" customFormat="1" ht="19.5" customHeight="1">
      <c r="A124" s="477" t="s">
        <v>134</v>
      </c>
      <c r="B124" s="478"/>
      <c r="C124" s="478"/>
      <c r="D124" s="478"/>
      <c r="E124" s="478"/>
      <c r="F124" s="478"/>
      <c r="G124" s="478"/>
      <c r="H124" s="478"/>
      <c r="I124" s="559"/>
      <c r="J124" s="4">
        <v>283</v>
      </c>
      <c r="K124" s="60"/>
      <c r="L124" s="60"/>
    </row>
    <row r="125" spans="1:12" s="3" customFormat="1" ht="13.5" customHeight="1">
      <c r="A125" s="477" t="s">
        <v>135</v>
      </c>
      <c r="B125" s="478"/>
      <c r="C125" s="478"/>
      <c r="D125" s="478"/>
      <c r="E125" s="478"/>
      <c r="F125" s="478"/>
      <c r="G125" s="478"/>
      <c r="H125" s="478"/>
      <c r="I125" s="559"/>
      <c r="J125" s="4">
        <v>284</v>
      </c>
      <c r="K125" s="60"/>
      <c r="L125" s="60"/>
    </row>
    <row r="126" spans="1:12" s="3" customFormat="1" ht="27.75" customHeight="1">
      <c r="A126" s="477" t="s">
        <v>136</v>
      </c>
      <c r="B126" s="478"/>
      <c r="C126" s="478"/>
      <c r="D126" s="478"/>
      <c r="E126" s="478"/>
      <c r="F126" s="478"/>
      <c r="G126" s="478"/>
      <c r="H126" s="478"/>
      <c r="I126" s="559"/>
      <c r="J126" s="4">
        <v>285</v>
      </c>
      <c r="K126" s="60"/>
      <c r="L126" s="60"/>
    </row>
    <row r="127" spans="1:12" s="3" customFormat="1" ht="13.5" customHeight="1">
      <c r="A127" s="483" t="s">
        <v>74</v>
      </c>
      <c r="B127" s="484"/>
      <c r="C127" s="484"/>
      <c r="D127" s="484"/>
      <c r="E127" s="484"/>
      <c r="F127" s="484"/>
      <c r="G127" s="484"/>
      <c r="H127" s="484"/>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59"/>
      <c r="J128" s="4">
        <v>287</v>
      </c>
      <c r="K128" s="60"/>
      <c r="L128" s="60"/>
    </row>
    <row r="129" spans="1:12" s="3" customFormat="1" ht="27.75" customHeight="1">
      <c r="A129" s="477" t="s">
        <v>138</v>
      </c>
      <c r="B129" s="478"/>
      <c r="C129" s="478"/>
      <c r="D129" s="478"/>
      <c r="E129" s="478"/>
      <c r="F129" s="478"/>
      <c r="G129" s="478"/>
      <c r="H129" s="478"/>
      <c r="I129" s="559"/>
      <c r="J129" s="4">
        <v>288</v>
      </c>
      <c r="K129" s="60"/>
      <c r="L129" s="60"/>
    </row>
    <row r="130" spans="1:12" s="3" customFormat="1" ht="13.5" customHeight="1">
      <c r="A130" s="477" t="s">
        <v>139</v>
      </c>
      <c r="B130" s="478"/>
      <c r="C130" s="478"/>
      <c r="D130" s="478"/>
      <c r="E130" s="478"/>
      <c r="F130" s="478"/>
      <c r="G130" s="478"/>
      <c r="H130" s="478"/>
      <c r="I130" s="559"/>
      <c r="J130" s="4">
        <v>289</v>
      </c>
      <c r="K130" s="60"/>
      <c r="L130" s="60"/>
    </row>
    <row r="131" spans="1:12" s="3" customFormat="1" ht="27.75" customHeight="1">
      <c r="A131" s="477" t="s">
        <v>140</v>
      </c>
      <c r="B131" s="478"/>
      <c r="C131" s="478"/>
      <c r="D131" s="478"/>
      <c r="E131" s="478"/>
      <c r="F131" s="478"/>
      <c r="G131" s="478"/>
      <c r="H131" s="478"/>
      <c r="I131" s="559"/>
      <c r="J131" s="4">
        <v>290</v>
      </c>
      <c r="K131" s="60"/>
      <c r="L131" s="60"/>
    </row>
    <row r="132" spans="1:12" s="3" customFormat="1" ht="13.5" customHeight="1">
      <c r="A132" s="477" t="s">
        <v>141</v>
      </c>
      <c r="B132" s="478"/>
      <c r="C132" s="478"/>
      <c r="D132" s="478"/>
      <c r="E132" s="478"/>
      <c r="F132" s="478"/>
      <c r="G132" s="478"/>
      <c r="H132" s="478"/>
      <c r="I132" s="559"/>
      <c r="J132" s="4">
        <v>291</v>
      </c>
      <c r="K132" s="60"/>
      <c r="L132" s="60"/>
    </row>
    <row r="133" spans="1:12" s="3" customFormat="1" ht="13.5" customHeight="1">
      <c r="A133" s="477" t="s">
        <v>142</v>
      </c>
      <c r="B133" s="478"/>
      <c r="C133" s="478"/>
      <c r="D133" s="478"/>
      <c r="E133" s="478"/>
      <c r="F133" s="478"/>
      <c r="G133" s="478"/>
      <c r="H133" s="478"/>
      <c r="I133" s="559"/>
      <c r="J133" s="4">
        <v>292</v>
      </c>
      <c r="K133" s="60"/>
      <c r="L133" s="60"/>
    </row>
    <row r="134" spans="1:12" s="3" customFormat="1" ht="13.5" customHeight="1">
      <c r="A134" s="529" t="s">
        <v>75</v>
      </c>
      <c r="B134" s="530"/>
      <c r="C134" s="530"/>
      <c r="D134" s="530"/>
      <c r="E134" s="530"/>
      <c r="F134" s="530"/>
      <c r="G134" s="530"/>
      <c r="H134" s="530"/>
      <c r="I134" s="574"/>
      <c r="J134" s="4">
        <v>293</v>
      </c>
      <c r="K134" s="71">
        <f>SUM(K128:K133)</f>
        <v>0</v>
      </c>
      <c r="L134" s="71">
        <f>SUM(L128:L133)</f>
        <v>0</v>
      </c>
    </row>
    <row r="135" spans="1:12" s="3" customFormat="1" ht="15" customHeight="1">
      <c r="A135" s="576" t="s">
        <v>567</v>
      </c>
      <c r="B135" s="577"/>
      <c r="C135" s="577"/>
      <c r="D135" s="577"/>
      <c r="E135" s="577"/>
      <c r="F135" s="577"/>
      <c r="G135" s="577"/>
      <c r="H135" s="577"/>
      <c r="I135" s="578"/>
      <c r="J135" s="578"/>
      <c r="K135" s="578"/>
      <c r="L135" s="579"/>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59"/>
      <c r="J137" s="4">
        <v>295</v>
      </c>
      <c r="K137" s="60"/>
      <c r="L137" s="60"/>
    </row>
    <row r="138" spans="1:12" s="3" customFormat="1" ht="13.5" customHeight="1">
      <c r="A138" s="477" t="s">
        <v>145</v>
      </c>
      <c r="B138" s="478"/>
      <c r="C138" s="478"/>
      <c r="D138" s="478"/>
      <c r="E138" s="478"/>
      <c r="F138" s="478"/>
      <c r="G138" s="478"/>
      <c r="H138" s="478"/>
      <c r="I138" s="559"/>
      <c r="J138" s="4">
        <v>296</v>
      </c>
      <c r="K138" s="60"/>
      <c r="L138" s="60"/>
    </row>
    <row r="139" spans="1:12" s="3" customFormat="1" ht="13.5" customHeight="1">
      <c r="A139" s="477" t="s">
        <v>146</v>
      </c>
      <c r="B139" s="478"/>
      <c r="C139" s="478"/>
      <c r="D139" s="478"/>
      <c r="E139" s="478"/>
      <c r="F139" s="478"/>
      <c r="G139" s="478"/>
      <c r="H139" s="478"/>
      <c r="I139" s="559"/>
      <c r="J139" s="4">
        <v>297</v>
      </c>
      <c r="K139" s="60"/>
      <c r="L139" s="60"/>
    </row>
    <row r="140" spans="1:12" s="3" customFormat="1" ht="13.5" customHeight="1">
      <c r="A140" s="477" t="s">
        <v>147</v>
      </c>
      <c r="B140" s="478"/>
      <c r="C140" s="478"/>
      <c r="D140" s="478"/>
      <c r="E140" s="478"/>
      <c r="F140" s="478"/>
      <c r="G140" s="478"/>
      <c r="H140" s="478"/>
      <c r="I140" s="559"/>
      <c r="J140" s="4">
        <v>298</v>
      </c>
      <c r="K140" s="60"/>
      <c r="L140" s="60"/>
    </row>
    <row r="141" spans="1:12" s="3" customFormat="1" ht="13.5" customHeight="1">
      <c r="A141" s="483" t="s">
        <v>76</v>
      </c>
      <c r="B141" s="484"/>
      <c r="C141" s="484"/>
      <c r="D141" s="484"/>
      <c r="E141" s="484"/>
      <c r="F141" s="484"/>
      <c r="G141" s="484"/>
      <c r="H141" s="484"/>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59"/>
      <c r="J142" s="4">
        <v>300</v>
      </c>
      <c r="K142" s="60"/>
      <c r="L142" s="60"/>
    </row>
    <row r="143" spans="1:12" s="3" customFormat="1" ht="13.5" customHeight="1">
      <c r="A143" s="477" t="s">
        <v>149</v>
      </c>
      <c r="B143" s="478"/>
      <c r="C143" s="478"/>
      <c r="D143" s="478"/>
      <c r="E143" s="478"/>
      <c r="F143" s="478"/>
      <c r="G143" s="478"/>
      <c r="H143" s="478"/>
      <c r="I143" s="559"/>
      <c r="J143" s="4">
        <v>301</v>
      </c>
      <c r="K143" s="60"/>
      <c r="L143" s="60"/>
    </row>
    <row r="144" spans="1:12" s="3" customFormat="1" ht="13.5" customHeight="1">
      <c r="A144" s="510" t="s">
        <v>77</v>
      </c>
      <c r="B144" s="511"/>
      <c r="C144" s="511"/>
      <c r="D144" s="511"/>
      <c r="E144" s="511"/>
      <c r="F144" s="511"/>
      <c r="G144" s="511"/>
      <c r="H144" s="511"/>
      <c r="I144" s="580"/>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77:I77"/>
    <mergeCell ref="A78:I78"/>
    <mergeCell ref="A80:L80"/>
    <mergeCell ref="A1:B2"/>
    <mergeCell ref="A13:I13"/>
    <mergeCell ref="A14:I14"/>
    <mergeCell ref="A15:I15"/>
    <mergeCell ref="A3:K3"/>
    <mergeCell ref="A4:K4"/>
    <mergeCell ref="A12:I12"/>
    <mergeCell ref="A130:I130"/>
    <mergeCell ref="A117:I117"/>
    <mergeCell ref="A118:I118"/>
    <mergeCell ref="A72:I72"/>
    <mergeCell ref="A66:L66"/>
    <mergeCell ref="A89:I89"/>
    <mergeCell ref="A90:I90"/>
    <mergeCell ref="A81:I81"/>
    <mergeCell ref="A82:I82"/>
    <mergeCell ref="A79:I79"/>
    <mergeCell ref="A88:I88"/>
    <mergeCell ref="A85:I85"/>
    <mergeCell ref="A86:I86"/>
    <mergeCell ref="A83:I83"/>
    <mergeCell ref="A84:I84"/>
    <mergeCell ref="A87:I87"/>
    <mergeCell ref="A144:I144"/>
    <mergeCell ref="A142:I142"/>
    <mergeCell ref="A143:I143"/>
    <mergeCell ref="A140:I140"/>
    <mergeCell ref="A141:I141"/>
    <mergeCell ref="A138:I138"/>
    <mergeCell ref="A139:I139"/>
    <mergeCell ref="A132:I132"/>
    <mergeCell ref="A134:I134"/>
    <mergeCell ref="A133:I133"/>
    <mergeCell ref="A119:I119"/>
    <mergeCell ref="A120:I120"/>
    <mergeCell ref="A122:I122"/>
    <mergeCell ref="A125:I125"/>
    <mergeCell ref="A127:I127"/>
    <mergeCell ref="A129:I129"/>
    <mergeCell ref="A131:I131"/>
    <mergeCell ref="A115:I115"/>
    <mergeCell ref="A116:I116"/>
    <mergeCell ref="A136:I136"/>
    <mergeCell ref="A137:I137"/>
    <mergeCell ref="A126:I126"/>
    <mergeCell ref="A123:I123"/>
    <mergeCell ref="A124:I124"/>
    <mergeCell ref="A121:I121"/>
    <mergeCell ref="A128:I128"/>
    <mergeCell ref="A135:L135"/>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01:I101"/>
    <mergeCell ref="A102:I102"/>
    <mergeCell ref="A99:I99"/>
    <mergeCell ref="A100:I100"/>
    <mergeCell ref="A92:I92"/>
    <mergeCell ref="A95:I95"/>
    <mergeCell ref="A97:I97"/>
    <mergeCell ref="A98:I98"/>
    <mergeCell ref="A93:I93"/>
    <mergeCell ref="A94:I94"/>
    <mergeCell ref="A96:I96"/>
    <mergeCell ref="A91:I91"/>
    <mergeCell ref="A70:I70"/>
    <mergeCell ref="A71:I71"/>
    <mergeCell ref="A65:I65"/>
    <mergeCell ref="A64:I64"/>
    <mergeCell ref="A75:I75"/>
    <mergeCell ref="A76:I76"/>
    <mergeCell ref="A73:I73"/>
    <mergeCell ref="A74:I74"/>
    <mergeCell ref="A69:I69"/>
    <mergeCell ref="A59:I59"/>
    <mergeCell ref="A60:I60"/>
    <mergeCell ref="A57:I57"/>
    <mergeCell ref="A58:I58"/>
    <mergeCell ref="A67:I67"/>
    <mergeCell ref="A68:I68"/>
    <mergeCell ref="A61:I61"/>
    <mergeCell ref="A62:I62"/>
    <mergeCell ref="A63:I63"/>
    <mergeCell ref="A49:I49"/>
    <mergeCell ref="A50:I50"/>
    <mergeCell ref="A48:I48"/>
    <mergeCell ref="A46:I46"/>
    <mergeCell ref="A47:I47"/>
    <mergeCell ref="A44:I44"/>
    <mergeCell ref="A45:I45"/>
    <mergeCell ref="A55:I55"/>
    <mergeCell ref="A56:I56"/>
    <mergeCell ref="A53:I53"/>
    <mergeCell ref="A54:I54"/>
    <mergeCell ref="A51:I51"/>
    <mergeCell ref="A52:I52"/>
    <mergeCell ref="A36:I36"/>
    <mergeCell ref="A37:I37"/>
    <mergeCell ref="A34:I34"/>
    <mergeCell ref="A35:I35"/>
    <mergeCell ref="A32:I32"/>
    <mergeCell ref="A33:I33"/>
    <mergeCell ref="A42:I42"/>
    <mergeCell ref="A43:I43"/>
    <mergeCell ref="A40:I40"/>
    <mergeCell ref="A41:I41"/>
    <mergeCell ref="A38:I38"/>
    <mergeCell ref="A39:I39"/>
    <mergeCell ref="A31:I31"/>
    <mergeCell ref="A28:I28"/>
    <mergeCell ref="A29:I29"/>
    <mergeCell ref="A26:I26"/>
    <mergeCell ref="A27:I27"/>
    <mergeCell ref="A24:I24"/>
    <mergeCell ref="A25:I25"/>
    <mergeCell ref="A19:I19"/>
    <mergeCell ref="A17:I17"/>
    <mergeCell ref="A9:L9"/>
    <mergeCell ref="A10:I10"/>
    <mergeCell ref="A11:I11"/>
    <mergeCell ref="A30:I30"/>
    <mergeCell ref="A22:I22"/>
    <mergeCell ref="A23:I23"/>
    <mergeCell ref="A20:I20"/>
    <mergeCell ref="A21:I21"/>
    <mergeCell ref="A16:I16"/>
    <mergeCell ref="L3:L4"/>
    <mergeCell ref="A8:I8"/>
    <mergeCell ref="A6:L6"/>
    <mergeCell ref="A7:I7"/>
    <mergeCell ref="A18:I18"/>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3" t="s">
        <v>1736</v>
      </c>
      <c r="B1" s="274"/>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75"/>
      <c r="B2" s="276"/>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83" t="s">
        <v>237</v>
      </c>
      <c r="B3" s="584"/>
      <c r="C3" s="584"/>
      <c r="D3" s="584"/>
      <c r="E3" s="584"/>
      <c r="F3" s="584"/>
      <c r="G3" s="584"/>
      <c r="H3" s="584"/>
      <c r="I3" s="584"/>
      <c r="J3" s="584"/>
      <c r="K3" s="593"/>
      <c r="L3" s="496" t="s">
        <v>1240</v>
      </c>
      <c r="Q3" s="33">
        <f>IF(OR(MIN(L9:L55)&lt;0,MAX(L9:L55)&gt;0),1,0)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93"/>
      <c r="L4" s="560"/>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3" t="s">
        <v>2658</v>
      </c>
      <c r="B7" s="563"/>
      <c r="C7" s="563"/>
      <c r="D7" s="563"/>
      <c r="E7" s="563"/>
      <c r="F7" s="563"/>
      <c r="G7" s="563"/>
      <c r="H7" s="563"/>
      <c r="I7" s="114" t="s">
        <v>2814</v>
      </c>
      <c r="J7" s="119" t="s">
        <v>2815</v>
      </c>
      <c r="K7" s="115" t="s">
        <v>1720</v>
      </c>
      <c r="L7" s="115" t="s">
        <v>1721</v>
      </c>
    </row>
    <row r="8" spans="1:12" s="3" customFormat="1" ht="13.5" customHeight="1">
      <c r="A8" s="561">
        <v>1</v>
      </c>
      <c r="B8" s="561"/>
      <c r="C8" s="561"/>
      <c r="D8" s="561"/>
      <c r="E8" s="561"/>
      <c r="F8" s="561"/>
      <c r="G8" s="561"/>
      <c r="H8" s="561"/>
      <c r="I8" s="117">
        <v>2</v>
      </c>
      <c r="J8" s="137">
        <v>3</v>
      </c>
      <c r="K8" s="136">
        <v>4</v>
      </c>
      <c r="L8" s="136">
        <v>5</v>
      </c>
    </row>
    <row r="9" spans="1:12" s="3" customFormat="1" ht="15" customHeight="1">
      <c r="A9" s="576" t="s">
        <v>217</v>
      </c>
      <c r="B9" s="577"/>
      <c r="C9" s="577"/>
      <c r="D9" s="577"/>
      <c r="E9" s="577"/>
      <c r="F9" s="577"/>
      <c r="G9" s="577"/>
      <c r="H9" s="577"/>
      <c r="I9" s="581"/>
      <c r="J9" s="581"/>
      <c r="K9" s="581"/>
      <c r="L9" s="582"/>
    </row>
    <row r="10" spans="1:12" s="3" customFormat="1" ht="13.5" customHeight="1">
      <c r="A10" s="477" t="s">
        <v>2477</v>
      </c>
      <c r="B10" s="478"/>
      <c r="C10" s="478"/>
      <c r="D10" s="478"/>
      <c r="E10" s="478"/>
      <c r="F10" s="478"/>
      <c r="G10" s="478"/>
      <c r="H10" s="478"/>
      <c r="I10" s="4">
        <v>1</v>
      </c>
      <c r="J10" s="139"/>
      <c r="K10" s="53"/>
      <c r="L10" s="60"/>
    </row>
    <row r="11" spans="1:12" s="3" customFormat="1" ht="13.5" customHeight="1">
      <c r="A11" s="477" t="s">
        <v>2478</v>
      </c>
      <c r="B11" s="478"/>
      <c r="C11" s="478"/>
      <c r="D11" s="478"/>
      <c r="E11" s="478"/>
      <c r="F11" s="478"/>
      <c r="G11" s="478"/>
      <c r="H11" s="478"/>
      <c r="I11" s="4">
        <v>2</v>
      </c>
      <c r="J11" s="139"/>
      <c r="K11" s="53"/>
      <c r="L11" s="60"/>
    </row>
    <row r="12" spans="1:12" s="3" customFormat="1" ht="13.5" customHeight="1">
      <c r="A12" s="477" t="s">
        <v>2479</v>
      </c>
      <c r="B12" s="478"/>
      <c r="C12" s="478"/>
      <c r="D12" s="478"/>
      <c r="E12" s="478"/>
      <c r="F12" s="478"/>
      <c r="G12" s="478"/>
      <c r="H12" s="478"/>
      <c r="I12" s="4">
        <v>3</v>
      </c>
      <c r="J12" s="139"/>
      <c r="K12" s="53"/>
      <c r="L12" s="60"/>
    </row>
    <row r="13" spans="1:12" s="3" customFormat="1" ht="13.5" customHeight="1">
      <c r="A13" s="477" t="s">
        <v>2480</v>
      </c>
      <c r="B13" s="478"/>
      <c r="C13" s="478"/>
      <c r="D13" s="478"/>
      <c r="E13" s="478"/>
      <c r="F13" s="478"/>
      <c r="G13" s="478"/>
      <c r="H13" s="478"/>
      <c r="I13" s="4">
        <v>4</v>
      </c>
      <c r="J13" s="139"/>
      <c r="K13" s="53"/>
      <c r="L13" s="60"/>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row>
    <row r="16" spans="1:12" s="3" customFormat="1" ht="13.5" customHeight="1">
      <c r="A16" s="483" t="s">
        <v>218</v>
      </c>
      <c r="B16" s="484"/>
      <c r="C16" s="484"/>
      <c r="D16" s="484"/>
      <c r="E16" s="484"/>
      <c r="F16" s="484"/>
      <c r="G16" s="484"/>
      <c r="H16" s="484"/>
      <c r="I16" s="4">
        <v>7</v>
      </c>
      <c r="J16" s="139"/>
      <c r="K16" s="54">
        <f>SUM(K10:K15)</f>
        <v>0</v>
      </c>
      <c r="L16" s="59">
        <f>SUM(L10:L15)</f>
        <v>0</v>
      </c>
    </row>
    <row r="17" spans="1:12" s="3" customFormat="1" ht="13.5" customHeight="1">
      <c r="A17" s="477" t="s">
        <v>2533</v>
      </c>
      <c r="B17" s="478"/>
      <c r="C17" s="478"/>
      <c r="D17" s="478"/>
      <c r="E17" s="478"/>
      <c r="F17" s="478"/>
      <c r="G17" s="478"/>
      <c r="H17" s="478"/>
      <c r="I17" s="4">
        <v>8</v>
      </c>
      <c r="J17" s="139"/>
      <c r="K17" s="53"/>
      <c r="L17" s="60"/>
    </row>
    <row r="18" spans="1:12" s="3" customFormat="1" ht="13.5" customHeight="1">
      <c r="A18" s="477" t="s">
        <v>2534</v>
      </c>
      <c r="B18" s="478"/>
      <c r="C18" s="478"/>
      <c r="D18" s="478"/>
      <c r="E18" s="478"/>
      <c r="F18" s="478"/>
      <c r="G18" s="478"/>
      <c r="H18" s="478"/>
      <c r="I18" s="4">
        <v>9</v>
      </c>
      <c r="J18" s="139"/>
      <c r="K18" s="53"/>
      <c r="L18" s="60"/>
    </row>
    <row r="19" spans="1:12" s="3" customFormat="1" ht="13.5" customHeight="1">
      <c r="A19" s="477" t="s">
        <v>2535</v>
      </c>
      <c r="B19" s="478"/>
      <c r="C19" s="478"/>
      <c r="D19" s="478"/>
      <c r="E19" s="478"/>
      <c r="F19" s="478"/>
      <c r="G19" s="478"/>
      <c r="H19" s="478"/>
      <c r="I19" s="4">
        <v>10</v>
      </c>
      <c r="J19" s="139"/>
      <c r="K19" s="53"/>
      <c r="L19" s="60"/>
    </row>
    <row r="20" spans="1:12" s="3" customFormat="1" ht="13.5" customHeight="1">
      <c r="A20" s="477" t="s">
        <v>2536</v>
      </c>
      <c r="B20" s="478"/>
      <c r="C20" s="478"/>
      <c r="D20" s="478"/>
      <c r="E20" s="478"/>
      <c r="F20" s="478"/>
      <c r="G20" s="478"/>
      <c r="H20" s="478"/>
      <c r="I20" s="4">
        <v>11</v>
      </c>
      <c r="J20" s="139"/>
      <c r="K20" s="53"/>
      <c r="L20" s="60"/>
    </row>
    <row r="21" spans="1:12" s="3" customFormat="1" ht="13.5" customHeight="1">
      <c r="A21" s="483" t="s">
        <v>219</v>
      </c>
      <c r="B21" s="484"/>
      <c r="C21" s="484"/>
      <c r="D21" s="484"/>
      <c r="E21" s="484"/>
      <c r="F21" s="484"/>
      <c r="G21" s="484"/>
      <c r="H21" s="484"/>
      <c r="I21" s="4">
        <v>12</v>
      </c>
      <c r="J21" s="139"/>
      <c r="K21" s="54">
        <f>SUM(K17:K20)</f>
        <v>0</v>
      </c>
      <c r="L21" s="59">
        <f>SUM(L17:L20)</f>
        <v>0</v>
      </c>
    </row>
    <row r="22" spans="1:12" s="3" customFormat="1" ht="24.75" customHeight="1">
      <c r="A22" s="483" t="s">
        <v>2473</v>
      </c>
      <c r="B22" s="484"/>
      <c r="C22" s="484"/>
      <c r="D22" s="484"/>
      <c r="E22" s="484"/>
      <c r="F22" s="484"/>
      <c r="G22" s="484"/>
      <c r="H22" s="484"/>
      <c r="I22" s="4">
        <v>13</v>
      </c>
      <c r="J22" s="139"/>
      <c r="K22" s="54">
        <f>IF(K16&gt;K21,K16-K21,0)</f>
        <v>0</v>
      </c>
      <c r="L22" s="59">
        <f>IF(L16&gt;L21,L16-L21,0)</f>
        <v>0</v>
      </c>
    </row>
    <row r="23" spans="1:12" s="3" customFormat="1" ht="24.75" customHeight="1">
      <c r="A23" s="483" t="s">
        <v>2474</v>
      </c>
      <c r="B23" s="484"/>
      <c r="C23" s="484"/>
      <c r="D23" s="484"/>
      <c r="E23" s="484"/>
      <c r="F23" s="484"/>
      <c r="G23" s="484"/>
      <c r="H23" s="484"/>
      <c r="I23" s="4">
        <v>14</v>
      </c>
      <c r="J23" s="139"/>
      <c r="K23" s="54">
        <f>IF(K21&gt;K16,K21-K16,0)</f>
        <v>0</v>
      </c>
      <c r="L23" s="59">
        <f>IF(L21&gt;L16,L21-L16,0)</f>
        <v>0</v>
      </c>
    </row>
    <row r="24" spans="1:12" s="3" customFormat="1" ht="15" customHeight="1">
      <c r="A24" s="576" t="s">
        <v>220</v>
      </c>
      <c r="B24" s="577"/>
      <c r="C24" s="577"/>
      <c r="D24" s="577"/>
      <c r="E24" s="577"/>
      <c r="F24" s="577"/>
      <c r="G24" s="577"/>
      <c r="H24" s="577"/>
      <c r="I24" s="581"/>
      <c r="J24" s="581"/>
      <c r="K24" s="581"/>
      <c r="L24" s="582"/>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c r="L29" s="60"/>
    </row>
    <row r="30" spans="1:12" s="3" customFormat="1" ht="13.5" customHeight="1">
      <c r="A30" s="483" t="s">
        <v>377</v>
      </c>
      <c r="B30" s="484"/>
      <c r="C30" s="484"/>
      <c r="D30" s="484"/>
      <c r="E30" s="484"/>
      <c r="F30" s="484"/>
      <c r="G30" s="484"/>
      <c r="H30" s="484"/>
      <c r="I30" s="4">
        <v>20</v>
      </c>
      <c r="J30" s="139"/>
      <c r="K30" s="54">
        <f>SUM(K25:K29)</f>
        <v>0</v>
      </c>
      <c r="L30" s="59">
        <f>SUM(L25:L29)</f>
        <v>0</v>
      </c>
    </row>
    <row r="31" spans="1:12" s="3" customFormat="1" ht="13.5" customHeight="1">
      <c r="A31" s="477" t="s">
        <v>2619</v>
      </c>
      <c r="B31" s="478"/>
      <c r="C31" s="478"/>
      <c r="D31" s="478"/>
      <c r="E31" s="478"/>
      <c r="F31" s="478"/>
      <c r="G31" s="478"/>
      <c r="H31" s="478"/>
      <c r="I31" s="4">
        <v>21</v>
      </c>
      <c r="J31" s="139"/>
      <c r="K31" s="53"/>
      <c r="L31" s="60"/>
    </row>
    <row r="32" spans="1:12" s="3" customFormat="1" ht="13.5" customHeight="1">
      <c r="A32" s="477" t="s">
        <v>2620</v>
      </c>
      <c r="B32" s="478"/>
      <c r="C32" s="478"/>
      <c r="D32" s="478"/>
      <c r="E32" s="478"/>
      <c r="F32" s="478"/>
      <c r="G32" s="478"/>
      <c r="H32" s="478"/>
      <c r="I32" s="4">
        <v>22</v>
      </c>
      <c r="J32" s="139"/>
      <c r="K32" s="53"/>
      <c r="L32" s="60"/>
    </row>
    <row r="33" spans="1:12" s="3" customFormat="1" ht="13.5" customHeight="1">
      <c r="A33" s="477" t="s">
        <v>1225</v>
      </c>
      <c r="B33" s="478"/>
      <c r="C33" s="478"/>
      <c r="D33" s="478"/>
      <c r="E33" s="478"/>
      <c r="F33" s="478"/>
      <c r="G33" s="478"/>
      <c r="H33" s="478"/>
      <c r="I33" s="4">
        <v>23</v>
      </c>
      <c r="J33" s="139"/>
      <c r="K33" s="53"/>
      <c r="L33" s="60"/>
    </row>
    <row r="34" spans="1:12" s="3" customFormat="1" ht="13.5" customHeight="1">
      <c r="A34" s="483" t="s">
        <v>1562</v>
      </c>
      <c r="B34" s="484"/>
      <c r="C34" s="484"/>
      <c r="D34" s="484"/>
      <c r="E34" s="484"/>
      <c r="F34" s="484"/>
      <c r="G34" s="484"/>
      <c r="H34" s="484"/>
      <c r="I34" s="4">
        <v>24</v>
      </c>
      <c r="J34" s="139"/>
      <c r="K34" s="54">
        <f>SUM(K31:K33)</f>
        <v>0</v>
      </c>
      <c r="L34" s="59">
        <f>SUM(L31:L33)</f>
        <v>0</v>
      </c>
    </row>
    <row r="35" spans="1:12" s="3" customFormat="1" ht="24.75" customHeight="1">
      <c r="A35" s="483" t="s">
        <v>2475</v>
      </c>
      <c r="B35" s="484"/>
      <c r="C35" s="484"/>
      <c r="D35" s="484"/>
      <c r="E35" s="484"/>
      <c r="F35" s="484"/>
      <c r="G35" s="484"/>
      <c r="H35" s="484"/>
      <c r="I35" s="4">
        <v>25</v>
      </c>
      <c r="J35" s="139"/>
      <c r="K35" s="54">
        <f>IF(K30&gt;K34,K30-K34,0)</f>
        <v>0</v>
      </c>
      <c r="L35" s="59">
        <f>IF(L30&gt;L34,L30-L34,0)</f>
        <v>0</v>
      </c>
    </row>
    <row r="36" spans="1:12" s="3" customFormat="1" ht="24.75" customHeight="1">
      <c r="A36" s="483" t="s">
        <v>2476</v>
      </c>
      <c r="B36" s="484"/>
      <c r="C36" s="484"/>
      <c r="D36" s="484"/>
      <c r="E36" s="484"/>
      <c r="F36" s="484"/>
      <c r="G36" s="484"/>
      <c r="H36" s="484"/>
      <c r="I36" s="4">
        <v>26</v>
      </c>
      <c r="J36" s="139"/>
      <c r="K36" s="54">
        <f>IF(K34&gt;K30,K34-K30,0)</f>
        <v>0</v>
      </c>
      <c r="L36" s="59">
        <f>IF(L34&gt;L30,L34-L30,0)</f>
        <v>0</v>
      </c>
    </row>
    <row r="37" spans="1:12" s="3" customFormat="1" ht="15" customHeight="1">
      <c r="A37" s="576" t="s">
        <v>221</v>
      </c>
      <c r="B37" s="577"/>
      <c r="C37" s="577"/>
      <c r="D37" s="577"/>
      <c r="E37" s="577"/>
      <c r="F37" s="577"/>
      <c r="G37" s="577"/>
      <c r="H37" s="577"/>
      <c r="I37" s="581"/>
      <c r="J37" s="581"/>
      <c r="K37" s="581"/>
      <c r="L37" s="582"/>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row>
    <row r="41" spans="1:12" s="3" customFormat="1" ht="13.5" customHeight="1">
      <c r="A41" s="483" t="s">
        <v>2215</v>
      </c>
      <c r="B41" s="484"/>
      <c r="C41" s="484"/>
      <c r="D41" s="484"/>
      <c r="E41" s="484"/>
      <c r="F41" s="484"/>
      <c r="G41" s="484"/>
      <c r="H41" s="484"/>
      <c r="I41" s="4">
        <v>30</v>
      </c>
      <c r="J41" s="139"/>
      <c r="K41" s="54">
        <f>SUM(K38:K40)</f>
        <v>0</v>
      </c>
      <c r="L41" s="59">
        <f>SUM(L38:L40)</f>
        <v>0</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c r="L43" s="60"/>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c r="L46" s="60"/>
    </row>
    <row r="47" spans="1:12" s="3" customFormat="1" ht="13.5" customHeight="1">
      <c r="A47" s="483" t="s">
        <v>2216</v>
      </c>
      <c r="B47" s="484"/>
      <c r="C47" s="484"/>
      <c r="D47" s="484"/>
      <c r="E47" s="484"/>
      <c r="F47" s="484"/>
      <c r="G47" s="484"/>
      <c r="H47" s="484"/>
      <c r="I47" s="4">
        <v>36</v>
      </c>
      <c r="J47" s="139"/>
      <c r="K47" s="54">
        <f>SUM(K42:K46)</f>
        <v>0</v>
      </c>
      <c r="L47" s="59">
        <f>SUM(L42:L46)</f>
        <v>0</v>
      </c>
    </row>
    <row r="48" spans="1:12" s="3" customFormat="1" ht="24.75" customHeight="1">
      <c r="A48" s="483" t="s">
        <v>1226</v>
      </c>
      <c r="B48" s="484"/>
      <c r="C48" s="484"/>
      <c r="D48" s="484"/>
      <c r="E48" s="484"/>
      <c r="F48" s="484"/>
      <c r="G48" s="484"/>
      <c r="H48" s="484"/>
      <c r="I48" s="4">
        <v>37</v>
      </c>
      <c r="J48" s="139"/>
      <c r="K48" s="54">
        <f>IF(K41&gt;K47,K41-K47,0)</f>
        <v>0</v>
      </c>
      <c r="L48" s="59">
        <f>IF(L41&gt;L47,L41-L47,0)</f>
        <v>0</v>
      </c>
    </row>
    <row r="49" spans="1:12" s="3" customFormat="1" ht="24.75" customHeight="1">
      <c r="A49" s="483" t="s">
        <v>1227</v>
      </c>
      <c r="B49" s="484"/>
      <c r="C49" s="484"/>
      <c r="D49" s="484"/>
      <c r="E49" s="484"/>
      <c r="F49" s="484"/>
      <c r="G49" s="484"/>
      <c r="H49" s="484"/>
      <c r="I49" s="4">
        <v>38</v>
      </c>
      <c r="J49" s="139"/>
      <c r="K49" s="54">
        <f>IF(K47&gt;K41,K47-K41,0)</f>
        <v>0</v>
      </c>
      <c r="L49" s="59">
        <f>IF(L47&gt;L41,L47-L41,0)</f>
        <v>0</v>
      </c>
    </row>
    <row r="50" spans="1:12" s="3" customFormat="1" ht="13.5" customHeight="1">
      <c r="A50" s="477" t="s">
        <v>2217</v>
      </c>
      <c r="B50" s="478"/>
      <c r="C50" s="478"/>
      <c r="D50" s="478"/>
      <c r="E50" s="478"/>
      <c r="F50" s="478"/>
      <c r="G50" s="478"/>
      <c r="H50" s="478"/>
      <c r="I50" s="4">
        <v>39</v>
      </c>
      <c r="J50" s="139"/>
      <c r="K50" s="54">
        <f>IF(K22-K23+K35-K36+K48-K49&gt;0,K22-K23+K35-K36+K48-K49,0)</f>
        <v>0</v>
      </c>
      <c r="L50" s="59">
        <f>IF(L22-L23+L35-L36+L48-L49&gt;0,L22-L23+L35-L36+L48-L49,0)</f>
        <v>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c r="L52" s="60"/>
    </row>
    <row r="53" spans="1:12" s="3" customFormat="1" ht="13.5" customHeight="1">
      <c r="A53" s="477" t="s">
        <v>943</v>
      </c>
      <c r="B53" s="478"/>
      <c r="C53" s="478"/>
      <c r="D53" s="478"/>
      <c r="E53" s="478"/>
      <c r="F53" s="478"/>
      <c r="G53" s="478"/>
      <c r="H53" s="478"/>
      <c r="I53" s="4">
        <v>42</v>
      </c>
      <c r="J53" s="139"/>
      <c r="K53" s="53"/>
      <c r="L53" s="60"/>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0</v>
      </c>
      <c r="L55" s="71">
        <f>L52+L53-L54</f>
        <v>0</v>
      </c>
    </row>
    <row r="56" ht="4.5" customHeight="1"/>
  </sheetData>
  <sheetProtection password="C79A" sheet="1" objects="1" scenarios="1"/>
  <mergeCells count="54">
    <mergeCell ref="A1:B2"/>
    <mergeCell ref="A6:L6"/>
    <mergeCell ref="A7:H7"/>
    <mergeCell ref="A8:H8"/>
    <mergeCell ref="L3:L4"/>
    <mergeCell ref="A3:K3"/>
    <mergeCell ref="A4:K4"/>
    <mergeCell ref="A20:H20"/>
    <mergeCell ref="A10:H10"/>
    <mergeCell ref="A9:L9"/>
    <mergeCell ref="A11:H11"/>
    <mergeCell ref="A12:H12"/>
    <mergeCell ref="A13:H13"/>
    <mergeCell ref="A14:H14"/>
    <mergeCell ref="A15:H15"/>
    <mergeCell ref="A16:H16"/>
    <mergeCell ref="A17:H17"/>
    <mergeCell ref="A18:H18"/>
    <mergeCell ref="A19:H19"/>
    <mergeCell ref="A33:H33"/>
    <mergeCell ref="A21:H21"/>
    <mergeCell ref="A25:H25"/>
    <mergeCell ref="A22:H22"/>
    <mergeCell ref="A23:H23"/>
    <mergeCell ref="A26:H26"/>
    <mergeCell ref="A24:L24"/>
    <mergeCell ref="A32:H32"/>
    <mergeCell ref="A27:H27"/>
    <mergeCell ref="A30:H30"/>
    <mergeCell ref="A28:H28"/>
    <mergeCell ref="A29:H29"/>
    <mergeCell ref="A31:H31"/>
    <mergeCell ref="A44:H44"/>
    <mergeCell ref="A34:H34"/>
    <mergeCell ref="A38:H38"/>
    <mergeCell ref="A37:L37"/>
    <mergeCell ref="A36:H36"/>
    <mergeCell ref="A50:H50"/>
    <mergeCell ref="A35:H35"/>
    <mergeCell ref="A39:H39"/>
    <mergeCell ref="A42:H42"/>
    <mergeCell ref="A40:H40"/>
    <mergeCell ref="A41:H41"/>
    <mergeCell ref="A43:H43"/>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3" t="s">
        <v>1736</v>
      </c>
      <c r="B1" s="274"/>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5"/>
      <c r="B2" s="276"/>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496"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01.01.2015. do 31.12.2015.</v>
      </c>
      <c r="B4" s="587"/>
      <c r="C4" s="587"/>
      <c r="D4" s="587"/>
      <c r="E4" s="587"/>
      <c r="F4" s="587"/>
      <c r="G4" s="587"/>
      <c r="H4" s="587"/>
      <c r="I4" s="587"/>
      <c r="J4" s="587"/>
      <c r="K4" s="585"/>
      <c r="L4" s="560"/>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11250206587; GRAČAC ČISTOĆA d.o.o.</v>
      </c>
      <c r="B6" s="591"/>
      <c r="C6" s="591"/>
      <c r="D6" s="591"/>
      <c r="E6" s="591"/>
      <c r="F6" s="591"/>
      <c r="G6" s="591"/>
      <c r="H6" s="591"/>
      <c r="I6" s="591"/>
      <c r="J6" s="591"/>
      <c r="K6" s="591"/>
      <c r="L6" s="592"/>
    </row>
    <row r="7" spans="1:12" s="3" customFormat="1" ht="24.75" customHeight="1" thickBot="1">
      <c r="A7" s="563" t="s">
        <v>2658</v>
      </c>
      <c r="B7" s="563"/>
      <c r="C7" s="563"/>
      <c r="D7" s="563"/>
      <c r="E7" s="563"/>
      <c r="F7" s="563"/>
      <c r="G7" s="563"/>
      <c r="H7" s="563"/>
      <c r="I7" s="114" t="s">
        <v>2814</v>
      </c>
      <c r="J7" s="119" t="s">
        <v>2815</v>
      </c>
      <c r="K7" s="115" t="s">
        <v>1720</v>
      </c>
      <c r="L7" s="115" t="s">
        <v>1721</v>
      </c>
    </row>
    <row r="8" spans="1:12" s="3" customFormat="1" ht="13.5" customHeight="1">
      <c r="A8" s="561">
        <v>1</v>
      </c>
      <c r="B8" s="561"/>
      <c r="C8" s="561"/>
      <c r="D8" s="561"/>
      <c r="E8" s="561"/>
      <c r="F8" s="561"/>
      <c r="G8" s="561"/>
      <c r="H8" s="561"/>
      <c r="I8" s="117">
        <v>2</v>
      </c>
      <c r="J8" s="137">
        <v>3</v>
      </c>
      <c r="K8" s="136">
        <v>4</v>
      </c>
      <c r="L8" s="136">
        <v>5</v>
      </c>
    </row>
    <row r="9" spans="1:12" s="3" customFormat="1" ht="15" customHeight="1">
      <c r="A9" s="576" t="s">
        <v>217</v>
      </c>
      <c r="B9" s="577"/>
      <c r="C9" s="577"/>
      <c r="D9" s="577"/>
      <c r="E9" s="577"/>
      <c r="F9" s="577"/>
      <c r="G9" s="577"/>
      <c r="H9" s="577"/>
      <c r="I9" s="581"/>
      <c r="J9" s="581"/>
      <c r="K9" s="581"/>
      <c r="L9" s="582"/>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83" t="s">
        <v>1048</v>
      </c>
      <c r="B15" s="484"/>
      <c r="C15" s="484"/>
      <c r="D15" s="484"/>
      <c r="E15" s="484"/>
      <c r="F15" s="484"/>
      <c r="G15" s="484"/>
      <c r="H15" s="484"/>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83" t="s">
        <v>1074</v>
      </c>
      <c r="B22" s="484"/>
      <c r="C22" s="484"/>
      <c r="D22" s="484"/>
      <c r="E22" s="484"/>
      <c r="F22" s="484"/>
      <c r="G22" s="484"/>
      <c r="H22" s="484"/>
      <c r="I22" s="4">
        <v>13</v>
      </c>
      <c r="J22" s="139"/>
      <c r="K22" s="54">
        <f>SUM(K16:K21)</f>
        <v>0</v>
      </c>
      <c r="L22" s="59">
        <f>SUM(L16:L21)</f>
        <v>0</v>
      </c>
    </row>
    <row r="23" spans="1:12" s="3" customFormat="1" ht="24.75" customHeight="1">
      <c r="A23" s="483" t="s">
        <v>327</v>
      </c>
      <c r="B23" s="594"/>
      <c r="C23" s="594"/>
      <c r="D23" s="594"/>
      <c r="E23" s="594"/>
      <c r="F23" s="594"/>
      <c r="G23" s="594"/>
      <c r="H23" s="595"/>
      <c r="I23" s="4">
        <v>14</v>
      </c>
      <c r="J23" s="139"/>
      <c r="K23" s="54">
        <f>IF(K15&gt;K22,K15-K22,0)</f>
        <v>0</v>
      </c>
      <c r="L23" s="59">
        <f>IF(L15&gt;L22,L15-L22,0)</f>
        <v>0</v>
      </c>
    </row>
    <row r="24" spans="1:12" s="3" customFormat="1" ht="24.75" customHeight="1">
      <c r="A24" s="510" t="s">
        <v>1278</v>
      </c>
      <c r="B24" s="596"/>
      <c r="C24" s="596"/>
      <c r="D24" s="596"/>
      <c r="E24" s="596"/>
      <c r="F24" s="596"/>
      <c r="G24" s="596"/>
      <c r="H24" s="597"/>
      <c r="I24" s="4">
        <v>15</v>
      </c>
      <c r="J24" s="139"/>
      <c r="K24" s="54">
        <f>IF(K22&gt;K15,K22-K15,0)</f>
        <v>0</v>
      </c>
      <c r="L24" s="59">
        <f>IF(L22&gt;L15,L22-L15,0)</f>
        <v>0</v>
      </c>
    </row>
    <row r="25" spans="1:12" s="3" customFormat="1" ht="13.5" customHeight="1">
      <c r="A25" s="576" t="s">
        <v>220</v>
      </c>
      <c r="B25" s="577"/>
      <c r="C25" s="577"/>
      <c r="D25" s="577"/>
      <c r="E25" s="577"/>
      <c r="F25" s="577"/>
      <c r="G25" s="577"/>
      <c r="H25" s="577"/>
      <c r="I25" s="581"/>
      <c r="J25" s="581"/>
      <c r="K25" s="581"/>
      <c r="L25" s="582"/>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0" t="s">
        <v>1075</v>
      </c>
      <c r="B28" s="481"/>
      <c r="C28" s="481"/>
      <c r="D28" s="481"/>
      <c r="E28" s="481"/>
      <c r="F28" s="481"/>
      <c r="G28" s="481"/>
      <c r="H28" s="481"/>
      <c r="I28" s="4">
        <v>18</v>
      </c>
      <c r="J28" s="139"/>
      <c r="K28" s="53"/>
      <c r="L28" s="60"/>
    </row>
    <row r="29" spans="1:12" s="3" customFormat="1" ht="13.5" customHeight="1">
      <c r="A29" s="480" t="s">
        <v>1076</v>
      </c>
      <c r="B29" s="481"/>
      <c r="C29" s="481"/>
      <c r="D29" s="481"/>
      <c r="E29" s="481"/>
      <c r="F29" s="481"/>
      <c r="G29" s="481"/>
      <c r="H29" s="481"/>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83" t="s">
        <v>2013</v>
      </c>
      <c r="B31" s="484"/>
      <c r="C31" s="484"/>
      <c r="D31" s="484"/>
      <c r="E31" s="484"/>
      <c r="F31" s="484"/>
      <c r="G31" s="484"/>
      <c r="H31" s="484"/>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83" t="s">
        <v>1077</v>
      </c>
      <c r="B35" s="484"/>
      <c r="C35" s="484"/>
      <c r="D35" s="484"/>
      <c r="E35" s="484"/>
      <c r="F35" s="484"/>
      <c r="G35" s="484"/>
      <c r="H35" s="484"/>
      <c r="I35" s="4">
        <v>25</v>
      </c>
      <c r="J35" s="139"/>
      <c r="K35" s="54">
        <f>SUM(K32:K34)</f>
        <v>0</v>
      </c>
      <c r="L35" s="59">
        <f>SUM(L32:L34)</f>
        <v>0</v>
      </c>
    </row>
    <row r="36" spans="1:12" s="3" customFormat="1" ht="24.75" customHeight="1">
      <c r="A36" s="483" t="s">
        <v>1279</v>
      </c>
      <c r="B36" s="484"/>
      <c r="C36" s="484"/>
      <c r="D36" s="484"/>
      <c r="E36" s="484"/>
      <c r="F36" s="484"/>
      <c r="G36" s="484"/>
      <c r="H36" s="484"/>
      <c r="I36" s="4">
        <v>26</v>
      </c>
      <c r="J36" s="139"/>
      <c r="K36" s="54">
        <f>IF(K31&gt;K35,K31-K35,0)</f>
        <v>0</v>
      </c>
      <c r="L36" s="59">
        <f>IF(L31&gt;L35,L31-L35,0)</f>
        <v>0</v>
      </c>
    </row>
    <row r="37" spans="1:12" s="3" customFormat="1" ht="24.75" customHeight="1">
      <c r="A37" s="483" t="s">
        <v>1280</v>
      </c>
      <c r="B37" s="484"/>
      <c r="C37" s="484"/>
      <c r="D37" s="484"/>
      <c r="E37" s="484"/>
      <c r="F37" s="484"/>
      <c r="G37" s="484"/>
      <c r="H37" s="484"/>
      <c r="I37" s="4">
        <v>27</v>
      </c>
      <c r="J37" s="139"/>
      <c r="K37" s="54">
        <f>IF(K35&gt;K31,K35-K31,0)</f>
        <v>0</v>
      </c>
      <c r="L37" s="59">
        <f>IF(L35&gt;L31,L35-L31,0)</f>
        <v>0</v>
      </c>
    </row>
    <row r="38" spans="1:12" s="3" customFormat="1" ht="13.5" customHeight="1">
      <c r="A38" s="576" t="s">
        <v>221</v>
      </c>
      <c r="B38" s="577"/>
      <c r="C38" s="577"/>
      <c r="D38" s="577"/>
      <c r="E38" s="577"/>
      <c r="F38" s="577"/>
      <c r="G38" s="577"/>
      <c r="H38" s="577"/>
      <c r="I38" s="581">
        <v>0</v>
      </c>
      <c r="J38" s="581"/>
      <c r="K38" s="581"/>
      <c r="L38" s="582"/>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83" t="s">
        <v>1078</v>
      </c>
      <c r="B42" s="484"/>
      <c r="C42" s="484"/>
      <c r="D42" s="484"/>
      <c r="E42" s="484"/>
      <c r="F42" s="484"/>
      <c r="G42" s="484"/>
      <c r="H42" s="484"/>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83" t="s">
        <v>1921</v>
      </c>
      <c r="B48" s="484"/>
      <c r="C48" s="484"/>
      <c r="D48" s="484"/>
      <c r="E48" s="484"/>
      <c r="F48" s="484"/>
      <c r="G48" s="484"/>
      <c r="H48" s="484"/>
      <c r="I48" s="4">
        <v>37</v>
      </c>
      <c r="J48" s="139"/>
      <c r="K48" s="54">
        <f>SUM(K43:K47)</f>
        <v>0</v>
      </c>
      <c r="L48" s="59">
        <f>SUM(L43:L47)</f>
        <v>0</v>
      </c>
    </row>
    <row r="49" spans="1:12" s="3" customFormat="1" ht="24.75" customHeight="1">
      <c r="A49" s="483" t="s">
        <v>223</v>
      </c>
      <c r="B49" s="484"/>
      <c r="C49" s="484"/>
      <c r="D49" s="484"/>
      <c r="E49" s="484"/>
      <c r="F49" s="484"/>
      <c r="G49" s="484"/>
      <c r="H49" s="484"/>
      <c r="I49" s="4">
        <v>38</v>
      </c>
      <c r="J49" s="139"/>
      <c r="K49" s="54">
        <f>IF(K42&gt;K48,K42-K48,0)</f>
        <v>0</v>
      </c>
      <c r="L49" s="59">
        <f>IF(L42&gt;L48,L42-L48,0)</f>
        <v>0</v>
      </c>
    </row>
    <row r="50" spans="1:12" s="3" customFormat="1" ht="24.75" customHeight="1">
      <c r="A50" s="483" t="s">
        <v>224</v>
      </c>
      <c r="B50" s="484"/>
      <c r="C50" s="484"/>
      <c r="D50" s="484"/>
      <c r="E50" s="484"/>
      <c r="F50" s="484"/>
      <c r="G50" s="484"/>
      <c r="H50" s="484"/>
      <c r="I50" s="4">
        <v>39</v>
      </c>
      <c r="J50" s="139"/>
      <c r="K50" s="54">
        <f>IF(K48&gt;K42,K48-K42,0)</f>
        <v>0</v>
      </c>
      <c r="L50" s="59">
        <f>IF(L48&gt;L42,L48-L42,0)</f>
        <v>0</v>
      </c>
    </row>
    <row r="51" spans="1:12" s="3" customFormat="1" ht="13.5" customHeight="1">
      <c r="A51" s="483" t="s">
        <v>1922</v>
      </c>
      <c r="B51" s="484"/>
      <c r="C51" s="484"/>
      <c r="D51" s="484"/>
      <c r="E51" s="484"/>
      <c r="F51" s="484"/>
      <c r="G51" s="484"/>
      <c r="H51" s="484"/>
      <c r="I51" s="4">
        <v>40</v>
      </c>
      <c r="J51" s="139"/>
      <c r="K51" s="54">
        <f>IF(K23-K24+K36-K37+K49-K50&gt;0,K23-K24+K36-K37+K49-K50,0)</f>
        <v>0</v>
      </c>
      <c r="L51" s="59">
        <f>IF(L23-L24+L36-L37+L49-L50&gt;0,L23-L24+L36-L37+L49-L50,0)</f>
        <v>0</v>
      </c>
    </row>
    <row r="52" spans="1:12" s="3" customFormat="1" ht="13.5" customHeight="1">
      <c r="A52" s="483" t="s">
        <v>2866</v>
      </c>
      <c r="B52" s="484"/>
      <c r="C52" s="484"/>
      <c r="D52" s="484"/>
      <c r="E52" s="484"/>
      <c r="F52" s="484"/>
      <c r="G52" s="484"/>
      <c r="H52" s="484"/>
      <c r="I52" s="4">
        <v>41</v>
      </c>
      <c r="J52" s="139"/>
      <c r="K52" s="54">
        <f>IF(K24-K23+K37-K36+K50-K49&gt;0,K24-K23+K37-K36+K50-K49,0)</f>
        <v>0</v>
      </c>
      <c r="L52" s="59">
        <f>IF(L24-L23+L37-L36+L50-L49&gt;0,L24-L23+L37-L36+L50-L49,0)</f>
        <v>0</v>
      </c>
    </row>
    <row r="53" spans="1:12" s="3" customFormat="1" ht="13.5" customHeight="1">
      <c r="A53" s="483" t="s">
        <v>222</v>
      </c>
      <c r="B53" s="484"/>
      <c r="C53" s="484"/>
      <c r="D53" s="484"/>
      <c r="E53" s="484"/>
      <c r="F53" s="484"/>
      <c r="G53" s="484"/>
      <c r="H53" s="484"/>
      <c r="I53" s="4">
        <v>42</v>
      </c>
      <c r="J53" s="139"/>
      <c r="K53" s="53"/>
      <c r="L53" s="60"/>
    </row>
    <row r="54" spans="1:12" s="3" customFormat="1" ht="13.5" customHeight="1">
      <c r="A54" s="483" t="s">
        <v>943</v>
      </c>
      <c r="B54" s="484"/>
      <c r="C54" s="484"/>
      <c r="D54" s="484"/>
      <c r="E54" s="484"/>
      <c r="F54" s="484"/>
      <c r="G54" s="484"/>
      <c r="H54" s="484"/>
      <c r="I54" s="4">
        <v>43</v>
      </c>
      <c r="J54" s="139"/>
      <c r="K54" s="53"/>
      <c r="L54" s="60"/>
    </row>
    <row r="55" spans="1:12" s="3" customFormat="1" ht="13.5" customHeight="1">
      <c r="A55" s="483" t="s">
        <v>944</v>
      </c>
      <c r="B55" s="484"/>
      <c r="C55" s="484"/>
      <c r="D55" s="484"/>
      <c r="E55" s="484"/>
      <c r="F55" s="484"/>
      <c r="G55" s="484"/>
      <c r="H55" s="484"/>
      <c r="I55" s="4">
        <v>44</v>
      </c>
      <c r="J55" s="139"/>
      <c r="K55" s="53"/>
      <c r="L55" s="60"/>
    </row>
    <row r="56" spans="1:12" s="3" customFormat="1" ht="13.5" customHeight="1">
      <c r="A56" s="510" t="s">
        <v>945</v>
      </c>
      <c r="B56" s="511"/>
      <c r="C56" s="511"/>
      <c r="D56" s="511"/>
      <c r="E56" s="511"/>
      <c r="F56" s="511"/>
      <c r="G56" s="511"/>
      <c r="H56" s="511"/>
      <c r="I56" s="15">
        <v>45</v>
      </c>
      <c r="J56" s="140"/>
      <c r="K56" s="55">
        <f>K53+K54-K55</f>
        <v>0</v>
      </c>
      <c r="L56" s="71">
        <f>L53+L54-L55</f>
        <v>0</v>
      </c>
    </row>
    <row r="57" ht="12.75" customHeight="1">
      <c r="A57" s="16" t="s">
        <v>2931</v>
      </c>
    </row>
    <row r="58" ht="4.5" customHeight="1"/>
  </sheetData>
  <sheetProtection password="C79A" sheet="1" objects="1" scenarios="1"/>
  <mergeCells count="55">
    <mergeCell ref="A31:H31"/>
    <mergeCell ref="A32:H32"/>
    <mergeCell ref="A49:H49"/>
    <mergeCell ref="A47:H47"/>
    <mergeCell ref="A48:H48"/>
    <mergeCell ref="A40:H40"/>
    <mergeCell ref="A41:H41"/>
    <mergeCell ref="A39:H39"/>
    <mergeCell ref="A1:B2"/>
    <mergeCell ref="A54:H54"/>
    <mergeCell ref="A52:H52"/>
    <mergeCell ref="A55:H55"/>
    <mergeCell ref="A22:H22"/>
    <mergeCell ref="A35:H35"/>
    <mergeCell ref="A33:H33"/>
    <mergeCell ref="A34:H34"/>
    <mergeCell ref="A50:H50"/>
    <mergeCell ref="A51:H51"/>
    <mergeCell ref="A56:H56"/>
    <mergeCell ref="A53:H53"/>
    <mergeCell ref="A36:H36"/>
    <mergeCell ref="A37:H37"/>
    <mergeCell ref="A45:H45"/>
    <mergeCell ref="A46:H46"/>
    <mergeCell ref="A42:H42"/>
    <mergeCell ref="A43:H43"/>
    <mergeCell ref="A44:H44"/>
    <mergeCell ref="A38:L38"/>
    <mergeCell ref="A29:H29"/>
    <mergeCell ref="A30:H30"/>
    <mergeCell ref="A27:H27"/>
    <mergeCell ref="A28:H28"/>
    <mergeCell ref="A26:H26"/>
    <mergeCell ref="A23:H23"/>
    <mergeCell ref="A24:H24"/>
    <mergeCell ref="A25:L25"/>
    <mergeCell ref="A10:H10"/>
    <mergeCell ref="A20:H20"/>
    <mergeCell ref="A21:H21"/>
    <mergeCell ref="A18:H18"/>
    <mergeCell ref="A19:H19"/>
    <mergeCell ref="A16:H16"/>
    <mergeCell ref="A17:H17"/>
    <mergeCell ref="A15:H15"/>
    <mergeCell ref="A13:H13"/>
    <mergeCell ref="L3:L4"/>
    <mergeCell ref="A4:K4"/>
    <mergeCell ref="A6:L6"/>
    <mergeCell ref="A14:H14"/>
    <mergeCell ref="A11:H11"/>
    <mergeCell ref="A12:H12"/>
    <mergeCell ref="A7:H7"/>
    <mergeCell ref="A8:H8"/>
    <mergeCell ref="A3:K3"/>
    <mergeCell ref="A9:L9"/>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2016-05-27T12:27:27Z</cp:lastPrinted>
  <dcterms:created xsi:type="dcterms:W3CDTF">2008-10-17T11:51:54Z</dcterms:created>
  <dcterms:modified xsi:type="dcterms:W3CDTF">2016-05-27T12:35:38Z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